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trf\Projectplace\Downloads\Read-only files\"/>
    </mc:Choice>
  </mc:AlternateContent>
  <xr:revisionPtr revIDLastSave="0" documentId="8_{6F0C139B-FF60-4062-B17C-4516EC31B078}" xr6:coauthVersionLast="45" xr6:coauthVersionMax="45" xr10:uidLastSave="{00000000-0000-0000-0000-000000000000}"/>
  <bookViews>
    <workbookView xWindow="-120" yWindow="-120" windowWidth="29040" windowHeight="17640" xr2:uid="{00000000-000D-0000-FFFF-FFFF00000000}"/>
  </bookViews>
  <sheets>
    <sheet name="EPM info från ansökningar" sheetId="1" r:id="rId1"/>
    <sheet name="EPM diarie" sheetId="2" r:id="rId2"/>
    <sheet name="Godkända ansökningar" sheetId="3" r:id="rId3"/>
    <sheet name="Info" sheetId="5" r:id="rId4"/>
  </sheets>
  <definedNames>
    <definedName name="_xlnm._FilterDatabase" localSheetId="1" hidden="1">'EPM diarie'!$A$1:$V$730</definedName>
    <definedName name="_xlnm._FilterDatabase" localSheetId="2" hidden="1">'Godkända ansökningar'!$A$2:$T$398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3" l="1"/>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3" i="3"/>
  <c r="J4" i="3" l="1"/>
  <c r="K4" i="3"/>
  <c r="L4" i="3"/>
  <c r="M4" i="3"/>
  <c r="N4" i="3"/>
  <c r="O4" i="3"/>
  <c r="R4" i="3"/>
  <c r="S4" i="3"/>
  <c r="T4" i="3"/>
  <c r="J5" i="3"/>
  <c r="K5" i="3"/>
  <c r="L5" i="3"/>
  <c r="M5" i="3"/>
  <c r="N5" i="3"/>
  <c r="O5" i="3"/>
  <c r="Q5" i="3"/>
  <c r="R5" i="3"/>
  <c r="S5" i="3"/>
  <c r="T5" i="3"/>
  <c r="J6" i="3"/>
  <c r="K6" i="3"/>
  <c r="L6" i="3"/>
  <c r="M6" i="3"/>
  <c r="N6" i="3"/>
  <c r="O6" i="3"/>
  <c r="Q6" i="3"/>
  <c r="R6" i="3"/>
  <c r="S6" i="3"/>
  <c r="T6" i="3"/>
  <c r="J7" i="3"/>
  <c r="K7" i="3"/>
  <c r="L7" i="3"/>
  <c r="M7" i="3"/>
  <c r="N7" i="3"/>
  <c r="O7" i="3"/>
  <c r="R7" i="3"/>
  <c r="S7" i="3"/>
  <c r="T7" i="3"/>
  <c r="J8" i="3"/>
  <c r="K8" i="3"/>
  <c r="L8" i="3"/>
  <c r="M8" i="3"/>
  <c r="N8" i="3"/>
  <c r="O8" i="3"/>
  <c r="Q8" i="3"/>
  <c r="R8" i="3"/>
  <c r="S8" i="3"/>
  <c r="T8" i="3"/>
  <c r="J9" i="3"/>
  <c r="K9" i="3"/>
  <c r="L9" i="3"/>
  <c r="M9" i="3"/>
  <c r="N9" i="3"/>
  <c r="O9" i="3"/>
  <c r="Q9" i="3"/>
  <c r="R9" i="3"/>
  <c r="S9" i="3"/>
  <c r="T9" i="3"/>
  <c r="J10" i="3"/>
  <c r="K10" i="3"/>
  <c r="L10" i="3"/>
  <c r="M10" i="3"/>
  <c r="N10" i="3"/>
  <c r="O10" i="3"/>
  <c r="Q10" i="3"/>
  <c r="R10" i="3"/>
  <c r="S10" i="3"/>
  <c r="T10" i="3"/>
  <c r="J11" i="3"/>
  <c r="K11" i="3"/>
  <c r="L11" i="3"/>
  <c r="M11" i="3"/>
  <c r="N11" i="3"/>
  <c r="O11" i="3"/>
  <c r="Q11" i="3"/>
  <c r="R11" i="3"/>
  <c r="S11" i="3"/>
  <c r="T11" i="3"/>
  <c r="J12" i="3"/>
  <c r="K12" i="3"/>
  <c r="L12" i="3"/>
  <c r="M12" i="3"/>
  <c r="N12" i="3"/>
  <c r="O12" i="3"/>
  <c r="R12" i="3"/>
  <c r="S12" i="3"/>
  <c r="T12" i="3"/>
  <c r="J13" i="3"/>
  <c r="K13" i="3"/>
  <c r="L13" i="3"/>
  <c r="M13" i="3"/>
  <c r="N13" i="3"/>
  <c r="O13" i="3"/>
  <c r="Q13" i="3"/>
  <c r="R13" i="3"/>
  <c r="S13" i="3"/>
  <c r="T13" i="3"/>
  <c r="J14" i="3"/>
  <c r="K14" i="3"/>
  <c r="L14" i="3"/>
  <c r="M14" i="3"/>
  <c r="N14" i="3"/>
  <c r="O14" i="3"/>
  <c r="Q14" i="3"/>
  <c r="R14" i="3"/>
  <c r="S14" i="3"/>
  <c r="T14" i="3"/>
  <c r="J15" i="3"/>
  <c r="K15" i="3"/>
  <c r="L15" i="3"/>
  <c r="M15" i="3"/>
  <c r="N15" i="3"/>
  <c r="O15" i="3"/>
  <c r="R15" i="3"/>
  <c r="S15" i="3"/>
  <c r="T15" i="3"/>
  <c r="J16" i="3"/>
  <c r="K16" i="3"/>
  <c r="L16" i="3"/>
  <c r="M16" i="3"/>
  <c r="N16" i="3"/>
  <c r="O16" i="3"/>
  <c r="Q16" i="3"/>
  <c r="R16" i="3"/>
  <c r="S16" i="3"/>
  <c r="T16" i="3"/>
  <c r="J17" i="3"/>
  <c r="K17" i="3"/>
  <c r="L17" i="3"/>
  <c r="M17" i="3"/>
  <c r="N17" i="3"/>
  <c r="O17" i="3"/>
  <c r="Q17" i="3"/>
  <c r="R17" i="3"/>
  <c r="S17" i="3"/>
  <c r="T17" i="3"/>
  <c r="J18" i="3"/>
  <c r="K18" i="3"/>
  <c r="L18" i="3"/>
  <c r="M18" i="3"/>
  <c r="N18" i="3"/>
  <c r="O18" i="3"/>
  <c r="R18" i="3"/>
  <c r="S18" i="3"/>
  <c r="T18" i="3"/>
  <c r="J19" i="3"/>
  <c r="K19" i="3"/>
  <c r="L19" i="3"/>
  <c r="M19" i="3"/>
  <c r="N19" i="3"/>
  <c r="O19" i="3"/>
  <c r="Q19" i="3"/>
  <c r="R19" i="3"/>
  <c r="S19" i="3"/>
  <c r="T19" i="3"/>
  <c r="J20" i="3"/>
  <c r="K20" i="3"/>
  <c r="L20" i="3"/>
  <c r="M20" i="3"/>
  <c r="N20" i="3"/>
  <c r="O20" i="3"/>
  <c r="R20" i="3"/>
  <c r="S20" i="3"/>
  <c r="T20" i="3"/>
  <c r="J21" i="3"/>
  <c r="K21" i="3"/>
  <c r="L21" i="3"/>
  <c r="M21" i="3"/>
  <c r="N21" i="3"/>
  <c r="O21" i="3"/>
  <c r="R21" i="3"/>
  <c r="S21" i="3"/>
  <c r="T21" i="3"/>
  <c r="J22" i="3"/>
  <c r="K22" i="3"/>
  <c r="L22" i="3"/>
  <c r="M22" i="3"/>
  <c r="N22" i="3"/>
  <c r="O22" i="3"/>
  <c r="R22" i="3"/>
  <c r="S22" i="3"/>
  <c r="T22" i="3"/>
  <c r="J23" i="3"/>
  <c r="K23" i="3"/>
  <c r="L23" i="3"/>
  <c r="M23" i="3"/>
  <c r="N23" i="3"/>
  <c r="O23" i="3"/>
  <c r="Q23" i="3"/>
  <c r="R23" i="3"/>
  <c r="S23" i="3"/>
  <c r="T23" i="3"/>
  <c r="J24" i="3"/>
  <c r="K24" i="3"/>
  <c r="L24" i="3"/>
  <c r="M24" i="3"/>
  <c r="N24" i="3"/>
  <c r="O24" i="3"/>
  <c r="Q24" i="3"/>
  <c r="R24" i="3"/>
  <c r="S24" i="3"/>
  <c r="T24" i="3"/>
  <c r="J25" i="3"/>
  <c r="K25" i="3"/>
  <c r="L25" i="3"/>
  <c r="M25" i="3"/>
  <c r="N25" i="3"/>
  <c r="O25" i="3"/>
  <c r="Q25" i="3"/>
  <c r="R25" i="3"/>
  <c r="S25" i="3"/>
  <c r="T25" i="3"/>
  <c r="J26" i="3"/>
  <c r="K26" i="3"/>
  <c r="L26" i="3"/>
  <c r="M26" i="3"/>
  <c r="N26" i="3"/>
  <c r="O26" i="3"/>
  <c r="Q26" i="3"/>
  <c r="R26" i="3"/>
  <c r="S26" i="3"/>
  <c r="T26" i="3"/>
  <c r="J27" i="3"/>
  <c r="K27" i="3"/>
  <c r="L27" i="3"/>
  <c r="M27" i="3"/>
  <c r="N27" i="3"/>
  <c r="O27" i="3"/>
  <c r="R27" i="3"/>
  <c r="S27" i="3"/>
  <c r="T27" i="3"/>
  <c r="J28" i="3"/>
  <c r="K28" i="3"/>
  <c r="L28" i="3"/>
  <c r="M28" i="3"/>
  <c r="N28" i="3"/>
  <c r="O28" i="3"/>
  <c r="R28" i="3"/>
  <c r="S28" i="3"/>
  <c r="T28" i="3"/>
  <c r="J29" i="3"/>
  <c r="K29" i="3"/>
  <c r="L29" i="3"/>
  <c r="M29" i="3"/>
  <c r="N29" i="3"/>
  <c r="O29" i="3"/>
  <c r="Q29" i="3"/>
  <c r="R29" i="3"/>
  <c r="S29" i="3"/>
  <c r="T29" i="3"/>
  <c r="J30" i="3"/>
  <c r="K30" i="3"/>
  <c r="L30" i="3"/>
  <c r="M30" i="3"/>
  <c r="N30" i="3"/>
  <c r="O30" i="3"/>
  <c r="R30" i="3"/>
  <c r="S30" i="3"/>
  <c r="T30" i="3"/>
  <c r="J31" i="3"/>
  <c r="K31" i="3"/>
  <c r="L31" i="3"/>
  <c r="M31" i="3"/>
  <c r="N31" i="3"/>
  <c r="O31" i="3"/>
  <c r="Q31" i="3"/>
  <c r="R31" i="3"/>
  <c r="S31" i="3"/>
  <c r="T31" i="3"/>
  <c r="J32" i="3"/>
  <c r="K32" i="3"/>
  <c r="L32" i="3"/>
  <c r="M32" i="3"/>
  <c r="N32" i="3"/>
  <c r="O32" i="3"/>
  <c r="Q32" i="3"/>
  <c r="R32" i="3"/>
  <c r="S32" i="3"/>
  <c r="T32" i="3"/>
  <c r="J33" i="3"/>
  <c r="K33" i="3"/>
  <c r="L33" i="3"/>
  <c r="M33" i="3"/>
  <c r="N33" i="3"/>
  <c r="O33" i="3"/>
  <c r="R33" i="3"/>
  <c r="S33" i="3"/>
  <c r="T33" i="3"/>
  <c r="J34" i="3"/>
  <c r="K34" i="3"/>
  <c r="L34" i="3"/>
  <c r="M34" i="3"/>
  <c r="N34" i="3"/>
  <c r="O34" i="3"/>
  <c r="Q34" i="3"/>
  <c r="R34" i="3"/>
  <c r="S34" i="3"/>
  <c r="T34" i="3"/>
  <c r="J35" i="3"/>
  <c r="K35" i="3"/>
  <c r="L35" i="3"/>
  <c r="M35" i="3"/>
  <c r="N35" i="3"/>
  <c r="O35" i="3"/>
  <c r="Q35" i="3"/>
  <c r="R35" i="3"/>
  <c r="S35" i="3"/>
  <c r="T35" i="3"/>
  <c r="J36" i="3"/>
  <c r="K36" i="3"/>
  <c r="L36" i="3"/>
  <c r="M36" i="3"/>
  <c r="N36" i="3"/>
  <c r="O36" i="3"/>
  <c r="Q36" i="3"/>
  <c r="R36" i="3"/>
  <c r="S36" i="3"/>
  <c r="T36" i="3"/>
  <c r="J37" i="3"/>
  <c r="K37" i="3"/>
  <c r="L37" i="3"/>
  <c r="M37" i="3"/>
  <c r="N37" i="3"/>
  <c r="O37" i="3"/>
  <c r="Q37" i="3"/>
  <c r="R37" i="3"/>
  <c r="S37" i="3"/>
  <c r="T37" i="3"/>
  <c r="J38" i="3"/>
  <c r="K38" i="3"/>
  <c r="L38" i="3"/>
  <c r="M38" i="3"/>
  <c r="N38" i="3"/>
  <c r="O38" i="3"/>
  <c r="Q38" i="3"/>
  <c r="R38" i="3"/>
  <c r="S38" i="3"/>
  <c r="T38" i="3"/>
  <c r="J39" i="3"/>
  <c r="K39" i="3"/>
  <c r="L39" i="3"/>
  <c r="M39" i="3"/>
  <c r="N39" i="3"/>
  <c r="O39" i="3"/>
  <c r="Q39" i="3"/>
  <c r="R39" i="3"/>
  <c r="S39" i="3"/>
  <c r="T39" i="3"/>
  <c r="J40" i="3"/>
  <c r="K40" i="3"/>
  <c r="L40" i="3"/>
  <c r="M40" i="3"/>
  <c r="N40" i="3"/>
  <c r="O40" i="3"/>
  <c r="Q40" i="3"/>
  <c r="R40" i="3"/>
  <c r="S40" i="3"/>
  <c r="T40" i="3"/>
  <c r="J41" i="3"/>
  <c r="K41" i="3"/>
  <c r="L41" i="3"/>
  <c r="M41" i="3"/>
  <c r="N41" i="3"/>
  <c r="O41" i="3"/>
  <c r="R41" i="3"/>
  <c r="S41" i="3"/>
  <c r="T41" i="3"/>
  <c r="J42" i="3"/>
  <c r="K42" i="3"/>
  <c r="L42" i="3"/>
  <c r="M42" i="3"/>
  <c r="N42" i="3"/>
  <c r="O42" i="3"/>
  <c r="R42" i="3"/>
  <c r="S42" i="3"/>
  <c r="T42" i="3"/>
  <c r="J43" i="3"/>
  <c r="K43" i="3"/>
  <c r="L43" i="3"/>
  <c r="M43" i="3"/>
  <c r="N43" i="3"/>
  <c r="O43" i="3"/>
  <c r="Q43" i="3"/>
  <c r="R43" i="3"/>
  <c r="S43" i="3"/>
  <c r="T43" i="3"/>
  <c r="J44" i="3"/>
  <c r="K44" i="3"/>
  <c r="L44" i="3"/>
  <c r="M44" i="3"/>
  <c r="N44" i="3"/>
  <c r="O44" i="3"/>
  <c r="R44" i="3"/>
  <c r="S44" i="3"/>
  <c r="T44" i="3"/>
  <c r="J45" i="3"/>
  <c r="K45" i="3"/>
  <c r="L45" i="3"/>
  <c r="M45" i="3"/>
  <c r="N45" i="3"/>
  <c r="O45" i="3"/>
  <c r="Q45" i="3"/>
  <c r="R45" i="3"/>
  <c r="S45" i="3"/>
  <c r="T45" i="3"/>
  <c r="J46" i="3"/>
  <c r="K46" i="3"/>
  <c r="L46" i="3"/>
  <c r="M46" i="3"/>
  <c r="N46" i="3"/>
  <c r="O46" i="3"/>
  <c r="R46" i="3"/>
  <c r="S46" i="3"/>
  <c r="T46" i="3"/>
  <c r="J47" i="3"/>
  <c r="K47" i="3"/>
  <c r="L47" i="3"/>
  <c r="M47" i="3"/>
  <c r="N47" i="3"/>
  <c r="O47" i="3"/>
  <c r="Q47" i="3"/>
  <c r="R47" i="3"/>
  <c r="S47" i="3"/>
  <c r="T47" i="3"/>
  <c r="J48" i="3"/>
  <c r="K48" i="3"/>
  <c r="L48" i="3"/>
  <c r="M48" i="3"/>
  <c r="N48" i="3"/>
  <c r="O48" i="3"/>
  <c r="Q48" i="3"/>
  <c r="R48" i="3"/>
  <c r="S48" i="3"/>
  <c r="T48" i="3"/>
  <c r="J49" i="3"/>
  <c r="K49" i="3"/>
  <c r="L49" i="3"/>
  <c r="M49" i="3"/>
  <c r="N49" i="3"/>
  <c r="O49" i="3"/>
  <c r="Q49" i="3"/>
  <c r="R49" i="3"/>
  <c r="S49" i="3"/>
  <c r="T49" i="3"/>
  <c r="J50" i="3"/>
  <c r="K50" i="3"/>
  <c r="L50" i="3"/>
  <c r="M50" i="3"/>
  <c r="N50" i="3"/>
  <c r="O50" i="3"/>
  <c r="Q50" i="3"/>
  <c r="R50" i="3"/>
  <c r="S50" i="3"/>
  <c r="T50" i="3"/>
  <c r="J51" i="3"/>
  <c r="K51" i="3"/>
  <c r="L51" i="3"/>
  <c r="M51" i="3"/>
  <c r="N51" i="3"/>
  <c r="O51" i="3"/>
  <c r="Q51" i="3"/>
  <c r="R51" i="3"/>
  <c r="S51" i="3"/>
  <c r="T51" i="3"/>
  <c r="J52" i="3"/>
  <c r="K52" i="3"/>
  <c r="L52" i="3"/>
  <c r="M52" i="3"/>
  <c r="N52" i="3"/>
  <c r="O52" i="3"/>
  <c r="Q52" i="3"/>
  <c r="R52" i="3"/>
  <c r="S52" i="3"/>
  <c r="T52" i="3"/>
  <c r="J53" i="3"/>
  <c r="K53" i="3"/>
  <c r="L53" i="3"/>
  <c r="M53" i="3"/>
  <c r="N53" i="3"/>
  <c r="O53" i="3"/>
  <c r="Q53" i="3"/>
  <c r="R53" i="3"/>
  <c r="S53" i="3"/>
  <c r="T53" i="3"/>
  <c r="J54" i="3"/>
  <c r="K54" i="3"/>
  <c r="L54" i="3"/>
  <c r="M54" i="3"/>
  <c r="N54" i="3"/>
  <c r="O54" i="3"/>
  <c r="Q54" i="3"/>
  <c r="R54" i="3"/>
  <c r="S54" i="3"/>
  <c r="T54" i="3"/>
  <c r="J55" i="3"/>
  <c r="K55" i="3"/>
  <c r="L55" i="3"/>
  <c r="M55" i="3"/>
  <c r="N55" i="3"/>
  <c r="O55" i="3"/>
  <c r="Q55" i="3"/>
  <c r="R55" i="3"/>
  <c r="S55" i="3"/>
  <c r="T55" i="3"/>
  <c r="J56" i="3"/>
  <c r="K56" i="3"/>
  <c r="L56" i="3"/>
  <c r="M56" i="3"/>
  <c r="N56" i="3"/>
  <c r="O56" i="3"/>
  <c r="Q56" i="3"/>
  <c r="R56" i="3"/>
  <c r="S56" i="3"/>
  <c r="T56" i="3"/>
  <c r="J57" i="3"/>
  <c r="K57" i="3"/>
  <c r="L57" i="3"/>
  <c r="M57" i="3"/>
  <c r="N57" i="3"/>
  <c r="O57" i="3"/>
  <c r="R57" i="3"/>
  <c r="S57" i="3"/>
  <c r="T57" i="3"/>
  <c r="J58" i="3"/>
  <c r="K58" i="3"/>
  <c r="L58" i="3"/>
  <c r="M58" i="3"/>
  <c r="N58" i="3"/>
  <c r="O58" i="3"/>
  <c r="Q58" i="3"/>
  <c r="R58" i="3"/>
  <c r="S58" i="3"/>
  <c r="T58" i="3"/>
  <c r="J59" i="3"/>
  <c r="K59" i="3"/>
  <c r="L59" i="3"/>
  <c r="M59" i="3"/>
  <c r="N59" i="3"/>
  <c r="O59" i="3"/>
  <c r="R59" i="3"/>
  <c r="S59" i="3"/>
  <c r="T59" i="3"/>
  <c r="J60" i="3"/>
  <c r="K60" i="3"/>
  <c r="L60" i="3"/>
  <c r="M60" i="3"/>
  <c r="N60" i="3"/>
  <c r="O60" i="3"/>
  <c r="Q60" i="3"/>
  <c r="R60" i="3"/>
  <c r="S60" i="3"/>
  <c r="T60" i="3"/>
  <c r="J61" i="3"/>
  <c r="K61" i="3"/>
  <c r="L61" i="3"/>
  <c r="M61" i="3"/>
  <c r="N61" i="3"/>
  <c r="O61" i="3"/>
  <c r="R61" i="3"/>
  <c r="S61" i="3"/>
  <c r="T61" i="3"/>
  <c r="J62" i="3"/>
  <c r="K62" i="3"/>
  <c r="L62" i="3"/>
  <c r="M62" i="3"/>
  <c r="N62" i="3"/>
  <c r="O62" i="3"/>
  <c r="Q62" i="3"/>
  <c r="R62" i="3"/>
  <c r="S62" i="3"/>
  <c r="T62" i="3"/>
  <c r="J63" i="3"/>
  <c r="K63" i="3"/>
  <c r="L63" i="3"/>
  <c r="M63" i="3"/>
  <c r="N63" i="3"/>
  <c r="O63" i="3"/>
  <c r="Q63" i="3"/>
  <c r="R63" i="3"/>
  <c r="S63" i="3"/>
  <c r="T63" i="3"/>
  <c r="J64" i="3"/>
  <c r="K64" i="3"/>
  <c r="L64" i="3"/>
  <c r="M64" i="3"/>
  <c r="N64" i="3"/>
  <c r="O64" i="3"/>
  <c r="P64" i="3"/>
  <c r="R64" i="3"/>
  <c r="S64" i="3"/>
  <c r="T64" i="3"/>
  <c r="J65" i="3"/>
  <c r="K65" i="3"/>
  <c r="L65" i="3"/>
  <c r="M65" i="3"/>
  <c r="N65" i="3"/>
  <c r="O65" i="3"/>
  <c r="Q65" i="3"/>
  <c r="R65" i="3"/>
  <c r="S65" i="3"/>
  <c r="T65" i="3"/>
  <c r="J66" i="3"/>
  <c r="K66" i="3"/>
  <c r="L66" i="3"/>
  <c r="M66" i="3"/>
  <c r="N66" i="3"/>
  <c r="O66" i="3"/>
  <c r="Q66" i="3"/>
  <c r="R66" i="3"/>
  <c r="S66" i="3"/>
  <c r="T66" i="3"/>
  <c r="J67" i="3"/>
  <c r="K67" i="3"/>
  <c r="L67" i="3"/>
  <c r="M67" i="3"/>
  <c r="N67" i="3"/>
  <c r="O67" i="3"/>
  <c r="Q67" i="3"/>
  <c r="R67" i="3"/>
  <c r="S67" i="3"/>
  <c r="T67" i="3"/>
  <c r="J68" i="3"/>
  <c r="K68" i="3"/>
  <c r="L68" i="3"/>
  <c r="M68" i="3"/>
  <c r="N68" i="3"/>
  <c r="O68" i="3"/>
  <c r="Q68" i="3"/>
  <c r="R68" i="3"/>
  <c r="S68" i="3"/>
  <c r="T68" i="3"/>
  <c r="J69" i="3"/>
  <c r="K69" i="3"/>
  <c r="L69" i="3"/>
  <c r="M69" i="3"/>
  <c r="N69" i="3"/>
  <c r="O69" i="3"/>
  <c r="Q69" i="3"/>
  <c r="R69" i="3"/>
  <c r="S69" i="3"/>
  <c r="T69" i="3"/>
  <c r="J70" i="3"/>
  <c r="K70" i="3"/>
  <c r="L70" i="3"/>
  <c r="M70" i="3"/>
  <c r="N70" i="3"/>
  <c r="O70" i="3"/>
  <c r="R70" i="3"/>
  <c r="S70" i="3"/>
  <c r="T70" i="3"/>
  <c r="J71" i="3"/>
  <c r="K71" i="3"/>
  <c r="L71" i="3"/>
  <c r="M71" i="3"/>
  <c r="N71" i="3"/>
  <c r="O71" i="3"/>
  <c r="Q71" i="3"/>
  <c r="R71" i="3"/>
  <c r="S71" i="3"/>
  <c r="T71" i="3"/>
  <c r="J72" i="3"/>
  <c r="K72" i="3"/>
  <c r="L72" i="3"/>
  <c r="M72" i="3"/>
  <c r="N72" i="3"/>
  <c r="O72" i="3"/>
  <c r="Q72" i="3"/>
  <c r="R72" i="3"/>
  <c r="S72" i="3"/>
  <c r="T72" i="3"/>
  <c r="J73" i="3"/>
  <c r="K73" i="3"/>
  <c r="L73" i="3"/>
  <c r="M73" i="3"/>
  <c r="N73" i="3"/>
  <c r="O73" i="3"/>
  <c r="Q73" i="3"/>
  <c r="R73" i="3"/>
  <c r="S73" i="3"/>
  <c r="T73" i="3"/>
  <c r="J74" i="3"/>
  <c r="K74" i="3"/>
  <c r="L74" i="3"/>
  <c r="M74" i="3"/>
  <c r="N74" i="3"/>
  <c r="O74" i="3"/>
  <c r="R74" i="3"/>
  <c r="S74" i="3"/>
  <c r="T74" i="3"/>
  <c r="J75" i="3"/>
  <c r="K75" i="3"/>
  <c r="L75" i="3"/>
  <c r="M75" i="3"/>
  <c r="N75" i="3"/>
  <c r="O75" i="3"/>
  <c r="Q75" i="3"/>
  <c r="R75" i="3"/>
  <c r="S75" i="3"/>
  <c r="T75" i="3"/>
  <c r="J76" i="3"/>
  <c r="K76" i="3"/>
  <c r="L76" i="3"/>
  <c r="M76" i="3"/>
  <c r="N76" i="3"/>
  <c r="O76" i="3"/>
  <c r="R76" i="3"/>
  <c r="S76" i="3"/>
  <c r="T76" i="3"/>
  <c r="J77" i="3"/>
  <c r="K77" i="3"/>
  <c r="L77" i="3"/>
  <c r="M77" i="3"/>
  <c r="N77" i="3"/>
  <c r="O77" i="3"/>
  <c r="Q77" i="3"/>
  <c r="R77" i="3"/>
  <c r="S77" i="3"/>
  <c r="T77" i="3"/>
  <c r="J78" i="3"/>
  <c r="K78" i="3"/>
  <c r="L78" i="3"/>
  <c r="M78" i="3"/>
  <c r="N78" i="3"/>
  <c r="O78" i="3"/>
  <c r="R78" i="3"/>
  <c r="S78" i="3"/>
  <c r="T78" i="3"/>
  <c r="J79" i="3"/>
  <c r="K79" i="3"/>
  <c r="L79" i="3"/>
  <c r="M79" i="3"/>
  <c r="N79" i="3"/>
  <c r="O79" i="3"/>
  <c r="Q79" i="3"/>
  <c r="R79" i="3"/>
  <c r="S79" i="3"/>
  <c r="T79" i="3"/>
  <c r="J80" i="3"/>
  <c r="K80" i="3"/>
  <c r="L80" i="3"/>
  <c r="M80" i="3"/>
  <c r="N80" i="3"/>
  <c r="O80" i="3"/>
  <c r="Q80" i="3"/>
  <c r="R80" i="3"/>
  <c r="S80" i="3"/>
  <c r="T80" i="3"/>
  <c r="J81" i="3"/>
  <c r="K81" i="3"/>
  <c r="L81" i="3"/>
  <c r="M81" i="3"/>
  <c r="N81" i="3"/>
  <c r="O81" i="3"/>
  <c r="Q81" i="3"/>
  <c r="R81" i="3"/>
  <c r="S81" i="3"/>
  <c r="T81" i="3"/>
  <c r="J82" i="3"/>
  <c r="K82" i="3"/>
  <c r="L82" i="3"/>
  <c r="M82" i="3"/>
  <c r="N82" i="3"/>
  <c r="O82" i="3"/>
  <c r="Q82" i="3"/>
  <c r="S82" i="3"/>
  <c r="T82" i="3"/>
  <c r="J83" i="3"/>
  <c r="K83" i="3"/>
  <c r="L83" i="3"/>
  <c r="M83" i="3"/>
  <c r="N83" i="3"/>
  <c r="O83" i="3"/>
  <c r="Q83" i="3"/>
  <c r="R83" i="3"/>
  <c r="S83" i="3"/>
  <c r="T83" i="3"/>
  <c r="J84" i="3"/>
  <c r="K84" i="3"/>
  <c r="L84" i="3"/>
  <c r="M84" i="3"/>
  <c r="N84" i="3"/>
  <c r="O84" i="3"/>
  <c r="P84" i="3"/>
  <c r="Q84" i="3"/>
  <c r="R84" i="3"/>
  <c r="S84" i="3"/>
  <c r="T84" i="3"/>
  <c r="J85" i="3"/>
  <c r="K85" i="3"/>
  <c r="L85" i="3"/>
  <c r="M85" i="3"/>
  <c r="N85" i="3"/>
  <c r="O85" i="3"/>
  <c r="Q85" i="3"/>
  <c r="R85" i="3"/>
  <c r="S85" i="3"/>
  <c r="T85" i="3"/>
  <c r="J86" i="3"/>
  <c r="K86" i="3"/>
  <c r="L86" i="3"/>
  <c r="M86" i="3"/>
  <c r="N86" i="3"/>
  <c r="O86" i="3"/>
  <c r="R86" i="3"/>
  <c r="S86" i="3"/>
  <c r="T86" i="3"/>
  <c r="J87" i="3"/>
  <c r="K87" i="3"/>
  <c r="L87" i="3"/>
  <c r="M87" i="3"/>
  <c r="N87" i="3"/>
  <c r="O87" i="3"/>
  <c r="R87" i="3"/>
  <c r="S87" i="3"/>
  <c r="T87" i="3"/>
  <c r="J88" i="3"/>
  <c r="K88" i="3"/>
  <c r="L88" i="3"/>
  <c r="M88" i="3"/>
  <c r="N88" i="3"/>
  <c r="O88" i="3"/>
  <c r="Q88" i="3"/>
  <c r="R88" i="3"/>
  <c r="S88" i="3"/>
  <c r="T88" i="3"/>
  <c r="J89" i="3"/>
  <c r="K89" i="3"/>
  <c r="L89" i="3"/>
  <c r="M89" i="3"/>
  <c r="N89" i="3"/>
  <c r="O89" i="3"/>
  <c r="Q89" i="3"/>
  <c r="R89" i="3"/>
  <c r="S89" i="3"/>
  <c r="T89" i="3"/>
  <c r="J90" i="3"/>
  <c r="K90" i="3"/>
  <c r="L90" i="3"/>
  <c r="M90" i="3"/>
  <c r="N90" i="3"/>
  <c r="O90" i="3"/>
  <c r="Q90" i="3"/>
  <c r="R90" i="3"/>
  <c r="S90" i="3"/>
  <c r="T90" i="3"/>
  <c r="J91" i="3"/>
  <c r="K91" i="3"/>
  <c r="L91" i="3"/>
  <c r="M91" i="3"/>
  <c r="N91" i="3"/>
  <c r="O91" i="3"/>
  <c r="R91" i="3"/>
  <c r="S91" i="3"/>
  <c r="T91" i="3"/>
  <c r="J92" i="3"/>
  <c r="K92" i="3"/>
  <c r="L92" i="3"/>
  <c r="M92" i="3"/>
  <c r="N92" i="3"/>
  <c r="O92" i="3"/>
  <c r="R92" i="3"/>
  <c r="S92" i="3"/>
  <c r="T92" i="3"/>
  <c r="J93" i="3"/>
  <c r="K93" i="3"/>
  <c r="L93" i="3"/>
  <c r="M93" i="3"/>
  <c r="N93" i="3"/>
  <c r="O93" i="3"/>
  <c r="Q93" i="3"/>
  <c r="S93" i="3"/>
  <c r="T93" i="3"/>
  <c r="J94" i="3"/>
  <c r="K94" i="3"/>
  <c r="L94" i="3"/>
  <c r="M94" i="3"/>
  <c r="N94" i="3"/>
  <c r="O94" i="3"/>
  <c r="R94" i="3"/>
  <c r="S94" i="3"/>
  <c r="T94" i="3"/>
  <c r="J95" i="3"/>
  <c r="K95" i="3"/>
  <c r="L95" i="3"/>
  <c r="M95" i="3"/>
  <c r="N95" i="3"/>
  <c r="O95" i="3"/>
  <c r="Q95" i="3"/>
  <c r="R95" i="3"/>
  <c r="S95" i="3"/>
  <c r="T95" i="3"/>
  <c r="J96" i="3"/>
  <c r="K96" i="3"/>
  <c r="L96" i="3"/>
  <c r="M96" i="3"/>
  <c r="N96" i="3"/>
  <c r="O96" i="3"/>
  <c r="Q96" i="3"/>
  <c r="R96" i="3"/>
  <c r="S96" i="3"/>
  <c r="T96" i="3"/>
  <c r="J97" i="3"/>
  <c r="K97" i="3"/>
  <c r="L97" i="3"/>
  <c r="M97" i="3"/>
  <c r="N97" i="3"/>
  <c r="O97" i="3"/>
  <c r="R97" i="3"/>
  <c r="S97" i="3"/>
  <c r="T97" i="3"/>
  <c r="J98" i="3"/>
  <c r="K98" i="3"/>
  <c r="L98" i="3"/>
  <c r="M98" i="3"/>
  <c r="N98" i="3"/>
  <c r="O98" i="3"/>
  <c r="Q98" i="3"/>
  <c r="R98" i="3"/>
  <c r="S98" i="3"/>
  <c r="T98" i="3"/>
  <c r="J99" i="3"/>
  <c r="K99" i="3"/>
  <c r="L99" i="3"/>
  <c r="M99" i="3"/>
  <c r="N99" i="3"/>
  <c r="O99" i="3"/>
  <c r="Q99" i="3"/>
  <c r="R99" i="3"/>
  <c r="S99" i="3"/>
  <c r="T99" i="3"/>
  <c r="J100" i="3"/>
  <c r="K100" i="3"/>
  <c r="L100" i="3"/>
  <c r="M100" i="3"/>
  <c r="N100" i="3"/>
  <c r="O100" i="3"/>
  <c r="Q100" i="3"/>
  <c r="S100" i="3"/>
  <c r="T100" i="3"/>
  <c r="J101" i="3"/>
  <c r="K101" i="3"/>
  <c r="L101" i="3"/>
  <c r="M101" i="3"/>
  <c r="N101" i="3"/>
  <c r="O101" i="3"/>
  <c r="Q101" i="3"/>
  <c r="R101" i="3"/>
  <c r="S101" i="3"/>
  <c r="T101" i="3"/>
  <c r="J102" i="3"/>
  <c r="K102" i="3"/>
  <c r="L102" i="3"/>
  <c r="M102" i="3"/>
  <c r="N102" i="3"/>
  <c r="O102" i="3"/>
  <c r="Q102" i="3"/>
  <c r="R102" i="3"/>
  <c r="S102" i="3"/>
  <c r="T102" i="3"/>
  <c r="J103" i="3"/>
  <c r="K103" i="3"/>
  <c r="L103" i="3"/>
  <c r="M103" i="3"/>
  <c r="N103" i="3"/>
  <c r="O103" i="3"/>
  <c r="Q103" i="3"/>
  <c r="R103" i="3"/>
  <c r="S103" i="3"/>
  <c r="T103" i="3"/>
  <c r="J104" i="3"/>
  <c r="K104" i="3"/>
  <c r="L104" i="3"/>
  <c r="M104" i="3"/>
  <c r="N104" i="3"/>
  <c r="O104" i="3"/>
  <c r="Q104" i="3"/>
  <c r="R104" i="3"/>
  <c r="S104" i="3"/>
  <c r="T104" i="3"/>
  <c r="J105" i="3"/>
  <c r="K105" i="3"/>
  <c r="L105" i="3"/>
  <c r="M105" i="3"/>
  <c r="N105" i="3"/>
  <c r="O105" i="3"/>
  <c r="Q105" i="3"/>
  <c r="R105" i="3"/>
  <c r="S105" i="3"/>
  <c r="T105" i="3"/>
  <c r="J106" i="3"/>
  <c r="K106" i="3"/>
  <c r="L106" i="3"/>
  <c r="M106" i="3"/>
  <c r="N106" i="3"/>
  <c r="O106" i="3"/>
  <c r="Q106" i="3"/>
  <c r="R106" i="3"/>
  <c r="S106" i="3"/>
  <c r="T106" i="3"/>
  <c r="J107" i="3"/>
  <c r="K107" i="3"/>
  <c r="L107" i="3"/>
  <c r="M107" i="3"/>
  <c r="N107" i="3"/>
  <c r="O107" i="3"/>
  <c r="R107" i="3"/>
  <c r="S107" i="3"/>
  <c r="T107" i="3"/>
  <c r="J108" i="3"/>
  <c r="K108" i="3"/>
  <c r="L108" i="3"/>
  <c r="M108" i="3"/>
  <c r="N108" i="3"/>
  <c r="O108" i="3"/>
  <c r="Q108" i="3"/>
  <c r="R108" i="3"/>
  <c r="S108" i="3"/>
  <c r="T108" i="3"/>
  <c r="J109" i="3"/>
  <c r="K109" i="3"/>
  <c r="L109" i="3"/>
  <c r="M109" i="3"/>
  <c r="N109" i="3"/>
  <c r="O109" i="3"/>
  <c r="R109" i="3"/>
  <c r="S109" i="3"/>
  <c r="T109" i="3"/>
  <c r="J110" i="3"/>
  <c r="K110" i="3"/>
  <c r="L110" i="3"/>
  <c r="M110" i="3"/>
  <c r="N110" i="3"/>
  <c r="O110" i="3"/>
  <c r="R110" i="3"/>
  <c r="S110" i="3"/>
  <c r="T110" i="3"/>
  <c r="J111" i="3"/>
  <c r="K111" i="3"/>
  <c r="L111" i="3"/>
  <c r="M111" i="3"/>
  <c r="N111" i="3"/>
  <c r="O111" i="3"/>
  <c r="Q111" i="3"/>
  <c r="R111" i="3"/>
  <c r="S111" i="3"/>
  <c r="T111" i="3"/>
  <c r="J112" i="3"/>
  <c r="K112" i="3"/>
  <c r="L112" i="3"/>
  <c r="M112" i="3"/>
  <c r="N112" i="3"/>
  <c r="O112" i="3"/>
  <c r="Q112" i="3"/>
  <c r="R112" i="3"/>
  <c r="S112" i="3"/>
  <c r="T112" i="3"/>
  <c r="J113" i="3"/>
  <c r="K113" i="3"/>
  <c r="L113" i="3"/>
  <c r="M113" i="3"/>
  <c r="N113" i="3"/>
  <c r="O113" i="3"/>
  <c r="Q113" i="3"/>
  <c r="R113" i="3"/>
  <c r="S113" i="3"/>
  <c r="T113" i="3"/>
  <c r="J114" i="3"/>
  <c r="K114" i="3"/>
  <c r="L114" i="3"/>
  <c r="M114" i="3"/>
  <c r="N114" i="3"/>
  <c r="O114" i="3"/>
  <c r="R114" i="3"/>
  <c r="S114" i="3"/>
  <c r="T114" i="3"/>
  <c r="J115" i="3"/>
  <c r="K115" i="3"/>
  <c r="L115" i="3"/>
  <c r="M115" i="3"/>
  <c r="N115" i="3"/>
  <c r="O115" i="3"/>
  <c r="Q115" i="3"/>
  <c r="R115" i="3"/>
  <c r="S115" i="3"/>
  <c r="T115" i="3"/>
  <c r="J116" i="3"/>
  <c r="K116" i="3"/>
  <c r="L116" i="3"/>
  <c r="M116" i="3"/>
  <c r="N116" i="3"/>
  <c r="O116" i="3"/>
  <c r="R116" i="3"/>
  <c r="S116" i="3"/>
  <c r="T116" i="3"/>
  <c r="J117" i="3"/>
  <c r="K117" i="3"/>
  <c r="L117" i="3"/>
  <c r="M117" i="3"/>
  <c r="N117" i="3"/>
  <c r="O117" i="3"/>
  <c r="Q117" i="3"/>
  <c r="R117" i="3"/>
  <c r="S117" i="3"/>
  <c r="T117" i="3"/>
  <c r="J118" i="3"/>
  <c r="K118" i="3"/>
  <c r="L118" i="3"/>
  <c r="M118" i="3"/>
  <c r="N118" i="3"/>
  <c r="O118" i="3"/>
  <c r="Q118" i="3"/>
  <c r="R118" i="3"/>
  <c r="S118" i="3"/>
  <c r="T118" i="3"/>
  <c r="J119" i="3"/>
  <c r="K119" i="3"/>
  <c r="L119" i="3"/>
  <c r="M119" i="3"/>
  <c r="N119" i="3"/>
  <c r="O119" i="3"/>
  <c r="Q119" i="3"/>
  <c r="R119" i="3"/>
  <c r="S119" i="3"/>
  <c r="T119" i="3"/>
  <c r="J120" i="3"/>
  <c r="K120" i="3"/>
  <c r="L120" i="3"/>
  <c r="M120" i="3"/>
  <c r="N120" i="3"/>
  <c r="O120" i="3"/>
  <c r="Q120" i="3"/>
  <c r="R120" i="3"/>
  <c r="S120" i="3"/>
  <c r="T120" i="3"/>
  <c r="J121" i="3"/>
  <c r="K121" i="3"/>
  <c r="L121" i="3"/>
  <c r="M121" i="3"/>
  <c r="N121" i="3"/>
  <c r="O121" i="3"/>
  <c r="Q121" i="3"/>
  <c r="R121" i="3"/>
  <c r="S121" i="3"/>
  <c r="T121" i="3"/>
  <c r="J122" i="3"/>
  <c r="K122" i="3"/>
  <c r="L122" i="3"/>
  <c r="M122" i="3"/>
  <c r="N122" i="3"/>
  <c r="O122" i="3"/>
  <c r="Q122" i="3"/>
  <c r="R122" i="3"/>
  <c r="S122" i="3"/>
  <c r="T122" i="3"/>
  <c r="J123" i="3"/>
  <c r="K123" i="3"/>
  <c r="L123" i="3"/>
  <c r="M123" i="3"/>
  <c r="N123" i="3"/>
  <c r="O123" i="3"/>
  <c r="Q123" i="3"/>
  <c r="R123" i="3"/>
  <c r="S123" i="3"/>
  <c r="T123" i="3"/>
  <c r="J124" i="3"/>
  <c r="K124" i="3"/>
  <c r="L124" i="3"/>
  <c r="M124" i="3"/>
  <c r="N124" i="3"/>
  <c r="O124" i="3"/>
  <c r="R124" i="3"/>
  <c r="S124" i="3"/>
  <c r="T124" i="3"/>
  <c r="J125" i="3"/>
  <c r="K125" i="3"/>
  <c r="L125" i="3"/>
  <c r="M125" i="3"/>
  <c r="N125" i="3"/>
  <c r="O125" i="3"/>
  <c r="Q125" i="3"/>
  <c r="R125" i="3"/>
  <c r="S125" i="3"/>
  <c r="T125" i="3"/>
  <c r="J126" i="3"/>
  <c r="K126" i="3"/>
  <c r="L126" i="3"/>
  <c r="M126" i="3"/>
  <c r="N126" i="3"/>
  <c r="O126" i="3"/>
  <c r="Q126" i="3"/>
  <c r="R126" i="3"/>
  <c r="S126" i="3"/>
  <c r="T126" i="3"/>
  <c r="J127" i="3"/>
  <c r="K127" i="3"/>
  <c r="L127" i="3"/>
  <c r="M127" i="3"/>
  <c r="N127" i="3"/>
  <c r="O127" i="3"/>
  <c r="Q127" i="3"/>
  <c r="R127" i="3"/>
  <c r="S127" i="3"/>
  <c r="T127" i="3"/>
  <c r="J128" i="3"/>
  <c r="K128" i="3"/>
  <c r="L128" i="3"/>
  <c r="M128" i="3"/>
  <c r="N128" i="3"/>
  <c r="O128" i="3"/>
  <c r="Q128" i="3"/>
  <c r="R128" i="3"/>
  <c r="S128" i="3"/>
  <c r="T128" i="3"/>
  <c r="J129" i="3"/>
  <c r="K129" i="3"/>
  <c r="L129" i="3"/>
  <c r="M129" i="3"/>
  <c r="N129" i="3"/>
  <c r="O129" i="3"/>
  <c r="Q129" i="3"/>
  <c r="R129" i="3"/>
  <c r="S129" i="3"/>
  <c r="T129" i="3"/>
  <c r="J130" i="3"/>
  <c r="K130" i="3"/>
  <c r="L130" i="3"/>
  <c r="M130" i="3"/>
  <c r="N130" i="3"/>
  <c r="O130" i="3"/>
  <c r="Q130" i="3"/>
  <c r="R130" i="3"/>
  <c r="S130" i="3"/>
  <c r="T130" i="3"/>
  <c r="J131" i="3"/>
  <c r="K131" i="3"/>
  <c r="L131" i="3"/>
  <c r="M131" i="3"/>
  <c r="N131" i="3"/>
  <c r="O131" i="3"/>
  <c r="Q131" i="3"/>
  <c r="R131" i="3"/>
  <c r="S131" i="3"/>
  <c r="T131" i="3"/>
  <c r="J132" i="3"/>
  <c r="K132" i="3"/>
  <c r="L132" i="3"/>
  <c r="M132" i="3"/>
  <c r="N132" i="3"/>
  <c r="O132" i="3"/>
  <c r="Q132" i="3"/>
  <c r="R132" i="3"/>
  <c r="S132" i="3"/>
  <c r="T132" i="3"/>
  <c r="J133" i="3"/>
  <c r="K133" i="3"/>
  <c r="L133" i="3"/>
  <c r="M133" i="3"/>
  <c r="N133" i="3"/>
  <c r="O133" i="3"/>
  <c r="Q133" i="3"/>
  <c r="R133" i="3"/>
  <c r="S133" i="3"/>
  <c r="T133" i="3"/>
  <c r="J134" i="3"/>
  <c r="K134" i="3"/>
  <c r="L134" i="3"/>
  <c r="M134" i="3"/>
  <c r="N134" i="3"/>
  <c r="O134" i="3"/>
  <c r="Q134" i="3"/>
  <c r="R134" i="3"/>
  <c r="S134" i="3"/>
  <c r="T134" i="3"/>
  <c r="J135" i="3"/>
  <c r="K135" i="3"/>
  <c r="L135" i="3"/>
  <c r="M135" i="3"/>
  <c r="N135" i="3"/>
  <c r="O135" i="3"/>
  <c r="Q135" i="3"/>
  <c r="R135" i="3"/>
  <c r="S135" i="3"/>
  <c r="T135" i="3"/>
  <c r="J136" i="3"/>
  <c r="K136" i="3"/>
  <c r="L136" i="3"/>
  <c r="M136" i="3"/>
  <c r="N136" i="3"/>
  <c r="O136" i="3"/>
  <c r="R136" i="3"/>
  <c r="S136" i="3"/>
  <c r="T136" i="3"/>
  <c r="J137" i="3"/>
  <c r="K137" i="3"/>
  <c r="L137" i="3"/>
  <c r="M137" i="3"/>
  <c r="N137" i="3"/>
  <c r="O137" i="3"/>
  <c r="R137" i="3"/>
  <c r="S137" i="3"/>
  <c r="T137" i="3"/>
  <c r="J138" i="3"/>
  <c r="K138" i="3"/>
  <c r="L138" i="3"/>
  <c r="M138" i="3"/>
  <c r="N138" i="3"/>
  <c r="O138" i="3"/>
  <c r="Q138" i="3"/>
  <c r="R138" i="3"/>
  <c r="S138" i="3"/>
  <c r="T138" i="3"/>
  <c r="J139" i="3"/>
  <c r="K139" i="3"/>
  <c r="L139" i="3"/>
  <c r="M139" i="3"/>
  <c r="N139" i="3"/>
  <c r="O139" i="3"/>
  <c r="Q139" i="3"/>
  <c r="S139" i="3"/>
  <c r="T139" i="3"/>
  <c r="J140" i="3"/>
  <c r="K140" i="3"/>
  <c r="L140" i="3"/>
  <c r="M140" i="3"/>
  <c r="N140" i="3"/>
  <c r="O140" i="3"/>
  <c r="Q140" i="3"/>
  <c r="R140" i="3"/>
  <c r="S140" i="3"/>
  <c r="T140" i="3"/>
  <c r="J141" i="3"/>
  <c r="K141" i="3"/>
  <c r="L141" i="3"/>
  <c r="M141" i="3"/>
  <c r="N141" i="3"/>
  <c r="O141" i="3"/>
  <c r="Q141" i="3"/>
  <c r="R141" i="3"/>
  <c r="S141" i="3"/>
  <c r="T141" i="3"/>
  <c r="J142" i="3"/>
  <c r="K142" i="3"/>
  <c r="L142" i="3"/>
  <c r="M142" i="3"/>
  <c r="N142" i="3"/>
  <c r="O142" i="3"/>
  <c r="Q142" i="3"/>
  <c r="R142" i="3"/>
  <c r="S142" i="3"/>
  <c r="T142" i="3"/>
  <c r="J143" i="3"/>
  <c r="K143" i="3"/>
  <c r="L143" i="3"/>
  <c r="M143" i="3"/>
  <c r="N143" i="3"/>
  <c r="O143" i="3"/>
  <c r="Q143" i="3"/>
  <c r="R143" i="3"/>
  <c r="S143" i="3"/>
  <c r="T143" i="3"/>
  <c r="J144" i="3"/>
  <c r="K144" i="3"/>
  <c r="L144" i="3"/>
  <c r="M144" i="3"/>
  <c r="N144" i="3"/>
  <c r="O144" i="3"/>
  <c r="R144" i="3"/>
  <c r="S144" i="3"/>
  <c r="T144" i="3"/>
  <c r="J145" i="3"/>
  <c r="K145" i="3"/>
  <c r="L145" i="3"/>
  <c r="M145" i="3"/>
  <c r="N145" i="3"/>
  <c r="O145" i="3"/>
  <c r="Q145" i="3"/>
  <c r="R145" i="3"/>
  <c r="S145" i="3"/>
  <c r="T145" i="3"/>
  <c r="J146" i="3"/>
  <c r="K146" i="3"/>
  <c r="L146" i="3"/>
  <c r="M146" i="3"/>
  <c r="N146" i="3"/>
  <c r="O146" i="3"/>
  <c r="R146" i="3"/>
  <c r="S146" i="3"/>
  <c r="T146" i="3"/>
  <c r="J147" i="3"/>
  <c r="K147" i="3"/>
  <c r="L147" i="3"/>
  <c r="M147" i="3"/>
  <c r="N147" i="3"/>
  <c r="O147" i="3"/>
  <c r="Q147" i="3"/>
  <c r="R147" i="3"/>
  <c r="S147" i="3"/>
  <c r="T147" i="3"/>
  <c r="J148" i="3"/>
  <c r="K148" i="3"/>
  <c r="L148" i="3"/>
  <c r="M148" i="3"/>
  <c r="N148" i="3"/>
  <c r="O148" i="3"/>
  <c r="P148" i="3"/>
  <c r="Q148" i="3"/>
  <c r="R148" i="3"/>
  <c r="S148" i="3"/>
  <c r="T148" i="3"/>
  <c r="J149" i="3"/>
  <c r="K149" i="3"/>
  <c r="L149" i="3"/>
  <c r="M149" i="3"/>
  <c r="N149" i="3"/>
  <c r="O149" i="3"/>
  <c r="Q149" i="3"/>
  <c r="R149" i="3"/>
  <c r="S149" i="3"/>
  <c r="T149" i="3"/>
  <c r="J150" i="3"/>
  <c r="K150" i="3"/>
  <c r="L150" i="3"/>
  <c r="M150" i="3"/>
  <c r="N150" i="3"/>
  <c r="O150" i="3"/>
  <c r="Q150" i="3"/>
  <c r="R150" i="3"/>
  <c r="S150" i="3"/>
  <c r="T150" i="3"/>
  <c r="J151" i="3"/>
  <c r="K151" i="3"/>
  <c r="L151" i="3"/>
  <c r="M151" i="3"/>
  <c r="N151" i="3"/>
  <c r="O151" i="3"/>
  <c r="Q151" i="3"/>
  <c r="R151" i="3"/>
  <c r="S151" i="3"/>
  <c r="T151" i="3"/>
  <c r="J152" i="3"/>
  <c r="K152" i="3"/>
  <c r="L152" i="3"/>
  <c r="M152" i="3"/>
  <c r="N152" i="3"/>
  <c r="O152" i="3"/>
  <c r="Q152" i="3"/>
  <c r="R152" i="3"/>
  <c r="S152" i="3"/>
  <c r="T152" i="3"/>
  <c r="J153" i="3"/>
  <c r="K153" i="3"/>
  <c r="L153" i="3"/>
  <c r="M153" i="3"/>
  <c r="N153" i="3"/>
  <c r="O153" i="3"/>
  <c r="Q153" i="3"/>
  <c r="R153" i="3"/>
  <c r="S153" i="3"/>
  <c r="T153" i="3"/>
  <c r="J154" i="3"/>
  <c r="K154" i="3"/>
  <c r="L154" i="3"/>
  <c r="M154" i="3"/>
  <c r="N154" i="3"/>
  <c r="O154" i="3"/>
  <c r="Q154" i="3"/>
  <c r="R154" i="3"/>
  <c r="S154" i="3"/>
  <c r="T154" i="3"/>
  <c r="J155" i="3"/>
  <c r="K155" i="3"/>
  <c r="L155" i="3"/>
  <c r="M155" i="3"/>
  <c r="N155" i="3"/>
  <c r="O155" i="3"/>
  <c r="Q155" i="3"/>
  <c r="R155" i="3"/>
  <c r="S155" i="3"/>
  <c r="T155" i="3"/>
  <c r="J156" i="3"/>
  <c r="K156" i="3"/>
  <c r="L156" i="3"/>
  <c r="M156" i="3"/>
  <c r="N156" i="3"/>
  <c r="O156" i="3"/>
  <c r="Q156" i="3"/>
  <c r="R156" i="3"/>
  <c r="S156" i="3"/>
  <c r="T156" i="3"/>
  <c r="J157" i="3"/>
  <c r="K157" i="3"/>
  <c r="L157" i="3"/>
  <c r="M157" i="3"/>
  <c r="N157" i="3"/>
  <c r="O157" i="3"/>
  <c r="Q157" i="3"/>
  <c r="R157" i="3"/>
  <c r="S157" i="3"/>
  <c r="T157" i="3"/>
  <c r="J158" i="3"/>
  <c r="K158" i="3"/>
  <c r="L158" i="3"/>
  <c r="M158" i="3"/>
  <c r="N158" i="3"/>
  <c r="O158" i="3"/>
  <c r="Q158" i="3"/>
  <c r="R158" i="3"/>
  <c r="S158" i="3"/>
  <c r="T158" i="3"/>
  <c r="J159" i="3"/>
  <c r="K159" i="3"/>
  <c r="L159" i="3"/>
  <c r="M159" i="3"/>
  <c r="N159" i="3"/>
  <c r="O159" i="3"/>
  <c r="R159" i="3"/>
  <c r="S159" i="3"/>
  <c r="T159" i="3"/>
  <c r="J160" i="3"/>
  <c r="K160" i="3"/>
  <c r="L160" i="3"/>
  <c r="M160" i="3"/>
  <c r="N160" i="3"/>
  <c r="O160" i="3"/>
  <c r="Q160" i="3"/>
  <c r="R160" i="3"/>
  <c r="S160" i="3"/>
  <c r="T160" i="3"/>
  <c r="J161" i="3"/>
  <c r="K161" i="3"/>
  <c r="L161" i="3"/>
  <c r="M161" i="3"/>
  <c r="N161" i="3"/>
  <c r="O161" i="3"/>
  <c r="R161" i="3"/>
  <c r="S161" i="3"/>
  <c r="T161" i="3"/>
  <c r="J162" i="3"/>
  <c r="K162" i="3"/>
  <c r="L162" i="3"/>
  <c r="M162" i="3"/>
  <c r="N162" i="3"/>
  <c r="O162" i="3"/>
  <c r="Q162" i="3"/>
  <c r="R162" i="3"/>
  <c r="S162" i="3"/>
  <c r="T162" i="3"/>
  <c r="J163" i="3"/>
  <c r="K163" i="3"/>
  <c r="L163" i="3"/>
  <c r="M163" i="3"/>
  <c r="N163" i="3"/>
  <c r="O163" i="3"/>
  <c r="R163" i="3"/>
  <c r="S163" i="3"/>
  <c r="T163" i="3"/>
  <c r="J164" i="3"/>
  <c r="K164" i="3"/>
  <c r="L164" i="3"/>
  <c r="M164" i="3"/>
  <c r="N164" i="3"/>
  <c r="O164" i="3"/>
  <c r="P164" i="3"/>
  <c r="Q164" i="3"/>
  <c r="R164" i="3"/>
  <c r="S164" i="3"/>
  <c r="T164" i="3"/>
  <c r="J165" i="3"/>
  <c r="K165" i="3"/>
  <c r="L165" i="3"/>
  <c r="M165" i="3"/>
  <c r="N165" i="3"/>
  <c r="O165" i="3"/>
  <c r="Q165" i="3"/>
  <c r="R165" i="3"/>
  <c r="S165" i="3"/>
  <c r="T165" i="3"/>
  <c r="J166" i="3"/>
  <c r="K166" i="3"/>
  <c r="L166" i="3"/>
  <c r="M166" i="3"/>
  <c r="N166" i="3"/>
  <c r="O166" i="3"/>
  <c r="Q166" i="3"/>
  <c r="R166" i="3"/>
  <c r="S166" i="3"/>
  <c r="T166" i="3"/>
  <c r="J167" i="3"/>
  <c r="K167" i="3"/>
  <c r="L167" i="3"/>
  <c r="M167" i="3"/>
  <c r="N167" i="3"/>
  <c r="O167" i="3"/>
  <c r="Q167" i="3"/>
  <c r="R167" i="3"/>
  <c r="S167" i="3"/>
  <c r="T167" i="3"/>
  <c r="J168" i="3"/>
  <c r="K168" i="3"/>
  <c r="L168" i="3"/>
  <c r="M168" i="3"/>
  <c r="N168" i="3"/>
  <c r="O168" i="3"/>
  <c r="Q168" i="3"/>
  <c r="R168" i="3"/>
  <c r="S168" i="3"/>
  <c r="T168" i="3"/>
  <c r="J169" i="3"/>
  <c r="K169" i="3"/>
  <c r="L169" i="3"/>
  <c r="M169" i="3"/>
  <c r="N169" i="3"/>
  <c r="O169" i="3"/>
  <c r="Q169" i="3"/>
  <c r="R169" i="3"/>
  <c r="S169" i="3"/>
  <c r="T169" i="3"/>
  <c r="J170" i="3"/>
  <c r="K170" i="3"/>
  <c r="L170" i="3"/>
  <c r="M170" i="3"/>
  <c r="N170" i="3"/>
  <c r="O170" i="3"/>
  <c r="Q170" i="3"/>
  <c r="R170" i="3"/>
  <c r="S170" i="3"/>
  <c r="T170" i="3"/>
  <c r="J171" i="3"/>
  <c r="K171" i="3"/>
  <c r="L171" i="3"/>
  <c r="M171" i="3"/>
  <c r="N171" i="3"/>
  <c r="O171" i="3"/>
  <c r="Q171" i="3"/>
  <c r="R171" i="3"/>
  <c r="S171" i="3"/>
  <c r="T171" i="3"/>
  <c r="J172" i="3"/>
  <c r="K172" i="3"/>
  <c r="L172" i="3"/>
  <c r="M172" i="3"/>
  <c r="N172" i="3"/>
  <c r="O172" i="3"/>
  <c r="Q172" i="3"/>
  <c r="R172" i="3"/>
  <c r="S172" i="3"/>
  <c r="T172" i="3"/>
  <c r="J173" i="3"/>
  <c r="K173" i="3"/>
  <c r="L173" i="3"/>
  <c r="M173" i="3"/>
  <c r="N173" i="3"/>
  <c r="O173" i="3"/>
  <c r="Q173" i="3"/>
  <c r="R173" i="3"/>
  <c r="S173" i="3"/>
  <c r="T173" i="3"/>
  <c r="J174" i="3"/>
  <c r="K174" i="3"/>
  <c r="L174" i="3"/>
  <c r="M174" i="3"/>
  <c r="N174" i="3"/>
  <c r="O174" i="3"/>
  <c r="R174" i="3"/>
  <c r="S174" i="3"/>
  <c r="T174" i="3"/>
  <c r="J175" i="3"/>
  <c r="K175" i="3"/>
  <c r="L175" i="3"/>
  <c r="M175" i="3"/>
  <c r="N175" i="3"/>
  <c r="O175" i="3"/>
  <c r="P175" i="3"/>
  <c r="Q175" i="3"/>
  <c r="R175" i="3"/>
  <c r="S175" i="3"/>
  <c r="T175" i="3"/>
  <c r="J176" i="3"/>
  <c r="K176" i="3"/>
  <c r="L176" i="3"/>
  <c r="M176" i="3"/>
  <c r="N176" i="3"/>
  <c r="O176" i="3"/>
  <c r="Q176" i="3"/>
  <c r="R176" i="3"/>
  <c r="S176" i="3"/>
  <c r="T176" i="3"/>
  <c r="J177" i="3"/>
  <c r="K177" i="3"/>
  <c r="L177" i="3"/>
  <c r="M177" i="3"/>
  <c r="N177" i="3"/>
  <c r="O177" i="3"/>
  <c r="R177" i="3"/>
  <c r="S177" i="3"/>
  <c r="T177" i="3"/>
  <c r="J178" i="3"/>
  <c r="K178" i="3"/>
  <c r="L178" i="3"/>
  <c r="M178" i="3"/>
  <c r="N178" i="3"/>
  <c r="O178" i="3"/>
  <c r="P178" i="3"/>
  <c r="Q178" i="3"/>
  <c r="R178" i="3"/>
  <c r="S178" i="3"/>
  <c r="T178" i="3"/>
  <c r="J179" i="3"/>
  <c r="K179" i="3"/>
  <c r="L179" i="3"/>
  <c r="M179" i="3"/>
  <c r="N179" i="3"/>
  <c r="O179" i="3"/>
  <c r="P179" i="3"/>
  <c r="Q179" i="3"/>
  <c r="R179" i="3"/>
  <c r="S179" i="3"/>
  <c r="T179" i="3"/>
  <c r="J180" i="3"/>
  <c r="K180" i="3"/>
  <c r="L180" i="3"/>
  <c r="M180" i="3"/>
  <c r="N180" i="3"/>
  <c r="O180" i="3"/>
  <c r="Q180" i="3"/>
  <c r="R180" i="3"/>
  <c r="S180" i="3"/>
  <c r="T180" i="3"/>
  <c r="J181" i="3"/>
  <c r="K181" i="3"/>
  <c r="L181" i="3"/>
  <c r="M181" i="3"/>
  <c r="N181" i="3"/>
  <c r="O181" i="3"/>
  <c r="P181" i="3"/>
  <c r="Q181" i="3"/>
  <c r="R181" i="3"/>
  <c r="S181" i="3"/>
  <c r="T181" i="3"/>
  <c r="J182" i="3"/>
  <c r="K182" i="3"/>
  <c r="L182" i="3"/>
  <c r="M182" i="3"/>
  <c r="N182" i="3"/>
  <c r="O182" i="3"/>
  <c r="Q182" i="3"/>
  <c r="R182" i="3"/>
  <c r="S182" i="3"/>
  <c r="T182" i="3"/>
  <c r="J183" i="3"/>
  <c r="K183" i="3"/>
  <c r="L183" i="3"/>
  <c r="M183" i="3"/>
  <c r="N183" i="3"/>
  <c r="O183" i="3"/>
  <c r="P183" i="3"/>
  <c r="Q183" i="3"/>
  <c r="R183" i="3"/>
  <c r="S183" i="3"/>
  <c r="T183" i="3"/>
  <c r="J184" i="3"/>
  <c r="K184" i="3"/>
  <c r="L184" i="3"/>
  <c r="M184" i="3"/>
  <c r="N184" i="3"/>
  <c r="O184" i="3"/>
  <c r="P184" i="3"/>
  <c r="Q184" i="3"/>
  <c r="R184" i="3"/>
  <c r="S184" i="3"/>
  <c r="T184" i="3"/>
  <c r="J185" i="3"/>
  <c r="K185" i="3"/>
  <c r="L185" i="3"/>
  <c r="M185" i="3"/>
  <c r="N185" i="3"/>
  <c r="O185" i="3"/>
  <c r="Q185" i="3"/>
  <c r="R185" i="3"/>
  <c r="S185" i="3"/>
  <c r="T185" i="3"/>
  <c r="J186" i="3"/>
  <c r="K186" i="3"/>
  <c r="L186" i="3"/>
  <c r="M186" i="3"/>
  <c r="N186" i="3"/>
  <c r="O186" i="3"/>
  <c r="Q186" i="3"/>
  <c r="R186" i="3"/>
  <c r="S186" i="3"/>
  <c r="T186" i="3"/>
  <c r="J187" i="3"/>
  <c r="K187" i="3"/>
  <c r="L187" i="3"/>
  <c r="M187" i="3"/>
  <c r="N187" i="3"/>
  <c r="O187" i="3"/>
  <c r="Q187" i="3"/>
  <c r="R187" i="3"/>
  <c r="S187" i="3"/>
  <c r="T187" i="3"/>
  <c r="J188" i="3"/>
  <c r="K188" i="3"/>
  <c r="L188" i="3"/>
  <c r="M188" i="3"/>
  <c r="N188" i="3"/>
  <c r="O188" i="3"/>
  <c r="Q188" i="3"/>
  <c r="R188" i="3"/>
  <c r="S188" i="3"/>
  <c r="T188" i="3"/>
  <c r="J189" i="3"/>
  <c r="K189" i="3"/>
  <c r="L189" i="3"/>
  <c r="M189" i="3"/>
  <c r="N189" i="3"/>
  <c r="O189" i="3"/>
  <c r="R189" i="3"/>
  <c r="S189" i="3"/>
  <c r="T189" i="3"/>
  <c r="J190" i="3"/>
  <c r="K190" i="3"/>
  <c r="L190" i="3"/>
  <c r="M190" i="3"/>
  <c r="N190" i="3"/>
  <c r="O190" i="3"/>
  <c r="R190" i="3"/>
  <c r="S190" i="3"/>
  <c r="T190" i="3"/>
  <c r="J191" i="3"/>
  <c r="K191" i="3"/>
  <c r="L191" i="3"/>
  <c r="M191" i="3"/>
  <c r="N191" i="3"/>
  <c r="O191" i="3"/>
  <c r="Q191" i="3"/>
  <c r="R191" i="3"/>
  <c r="S191" i="3"/>
  <c r="T191" i="3"/>
  <c r="J192" i="3"/>
  <c r="K192" i="3"/>
  <c r="L192" i="3"/>
  <c r="M192" i="3"/>
  <c r="N192" i="3"/>
  <c r="O192" i="3"/>
  <c r="P192" i="3"/>
  <c r="Q192" i="3"/>
  <c r="R192" i="3"/>
  <c r="S192" i="3"/>
  <c r="T192" i="3"/>
  <c r="J193" i="3"/>
  <c r="K193" i="3"/>
  <c r="L193" i="3"/>
  <c r="M193" i="3"/>
  <c r="N193" i="3"/>
  <c r="O193" i="3"/>
  <c r="R193" i="3"/>
  <c r="S193" i="3"/>
  <c r="T193" i="3"/>
  <c r="J194" i="3"/>
  <c r="K194" i="3"/>
  <c r="L194" i="3"/>
  <c r="M194" i="3"/>
  <c r="N194" i="3"/>
  <c r="O194" i="3"/>
  <c r="R194" i="3"/>
  <c r="S194" i="3"/>
  <c r="T194" i="3"/>
  <c r="J195" i="3"/>
  <c r="K195" i="3"/>
  <c r="L195" i="3"/>
  <c r="M195" i="3"/>
  <c r="N195" i="3"/>
  <c r="O195" i="3"/>
  <c r="Q195" i="3"/>
  <c r="R195" i="3"/>
  <c r="S195" i="3"/>
  <c r="T195" i="3"/>
  <c r="J196" i="3"/>
  <c r="K196" i="3"/>
  <c r="L196" i="3"/>
  <c r="M196" i="3"/>
  <c r="N196" i="3"/>
  <c r="O196" i="3"/>
  <c r="Q196" i="3"/>
  <c r="R196" i="3"/>
  <c r="S196" i="3"/>
  <c r="T196" i="3"/>
  <c r="J197" i="3"/>
  <c r="K197" i="3"/>
  <c r="L197" i="3"/>
  <c r="M197" i="3"/>
  <c r="N197" i="3"/>
  <c r="O197" i="3"/>
  <c r="P197" i="3"/>
  <c r="Q197" i="3"/>
  <c r="R197" i="3"/>
  <c r="S197" i="3"/>
  <c r="T197" i="3"/>
  <c r="J198" i="3"/>
  <c r="K198" i="3"/>
  <c r="L198" i="3"/>
  <c r="M198" i="3"/>
  <c r="N198" i="3"/>
  <c r="O198" i="3"/>
  <c r="P198" i="3"/>
  <c r="Q198" i="3"/>
  <c r="R198" i="3"/>
  <c r="S198" i="3"/>
  <c r="T198" i="3"/>
  <c r="J199" i="3"/>
  <c r="K199" i="3"/>
  <c r="L199" i="3"/>
  <c r="M199" i="3"/>
  <c r="N199" i="3"/>
  <c r="O199" i="3"/>
  <c r="P199" i="3"/>
  <c r="Q199" i="3"/>
  <c r="R199" i="3"/>
  <c r="S199" i="3"/>
  <c r="T199" i="3"/>
  <c r="J200" i="3"/>
  <c r="K200" i="3"/>
  <c r="L200" i="3"/>
  <c r="M200" i="3"/>
  <c r="N200" i="3"/>
  <c r="O200" i="3"/>
  <c r="P200" i="3"/>
  <c r="Q200" i="3"/>
  <c r="R200" i="3"/>
  <c r="S200" i="3"/>
  <c r="T200" i="3"/>
  <c r="J201" i="3"/>
  <c r="K201" i="3"/>
  <c r="L201" i="3"/>
  <c r="M201" i="3"/>
  <c r="N201" i="3"/>
  <c r="O201" i="3"/>
  <c r="Q201" i="3"/>
  <c r="R201" i="3"/>
  <c r="S201" i="3"/>
  <c r="T201" i="3"/>
  <c r="J202" i="3"/>
  <c r="K202" i="3"/>
  <c r="L202" i="3"/>
  <c r="M202" i="3"/>
  <c r="N202" i="3"/>
  <c r="O202" i="3"/>
  <c r="P202" i="3"/>
  <c r="Q202" i="3"/>
  <c r="R202" i="3"/>
  <c r="S202" i="3"/>
  <c r="T202" i="3"/>
  <c r="J203" i="3"/>
  <c r="K203" i="3"/>
  <c r="L203" i="3"/>
  <c r="M203" i="3"/>
  <c r="N203" i="3"/>
  <c r="O203" i="3"/>
  <c r="Q203" i="3"/>
  <c r="R203" i="3"/>
  <c r="S203" i="3"/>
  <c r="T203" i="3"/>
  <c r="J204" i="3"/>
  <c r="K204" i="3"/>
  <c r="L204" i="3"/>
  <c r="M204" i="3"/>
  <c r="N204" i="3"/>
  <c r="O204" i="3"/>
  <c r="P204" i="3"/>
  <c r="Q204" i="3"/>
  <c r="R204" i="3"/>
  <c r="S204" i="3"/>
  <c r="T204" i="3"/>
  <c r="J205" i="3"/>
  <c r="K205" i="3"/>
  <c r="L205" i="3"/>
  <c r="M205" i="3"/>
  <c r="N205" i="3"/>
  <c r="O205" i="3"/>
  <c r="Q205" i="3"/>
  <c r="R205" i="3"/>
  <c r="S205" i="3"/>
  <c r="T205" i="3"/>
  <c r="J206" i="3"/>
  <c r="K206" i="3"/>
  <c r="L206" i="3"/>
  <c r="M206" i="3"/>
  <c r="N206" i="3"/>
  <c r="O206" i="3"/>
  <c r="Q206" i="3"/>
  <c r="R206" i="3"/>
  <c r="S206" i="3"/>
  <c r="T206" i="3"/>
  <c r="J207" i="3"/>
  <c r="K207" i="3"/>
  <c r="L207" i="3"/>
  <c r="M207" i="3"/>
  <c r="N207" i="3"/>
  <c r="O207" i="3"/>
  <c r="P207" i="3"/>
  <c r="Q207" i="3"/>
  <c r="R207" i="3"/>
  <c r="S207" i="3"/>
  <c r="T207" i="3"/>
  <c r="J208" i="3"/>
  <c r="K208" i="3"/>
  <c r="L208" i="3"/>
  <c r="M208" i="3"/>
  <c r="N208" i="3"/>
  <c r="O208" i="3"/>
  <c r="P208" i="3"/>
  <c r="Q208" i="3"/>
  <c r="R208" i="3"/>
  <c r="S208" i="3"/>
  <c r="T208" i="3"/>
  <c r="J209" i="3"/>
  <c r="K209" i="3"/>
  <c r="L209" i="3"/>
  <c r="M209" i="3"/>
  <c r="N209" i="3"/>
  <c r="O209" i="3"/>
  <c r="P209" i="3"/>
  <c r="Q209" i="3"/>
  <c r="R209" i="3"/>
  <c r="S209" i="3"/>
  <c r="T209" i="3"/>
  <c r="J210" i="3"/>
  <c r="K210" i="3"/>
  <c r="L210" i="3"/>
  <c r="M210" i="3"/>
  <c r="N210" i="3"/>
  <c r="O210" i="3"/>
  <c r="P210" i="3"/>
  <c r="Q210" i="3"/>
  <c r="R210" i="3"/>
  <c r="S210" i="3"/>
  <c r="T210" i="3"/>
  <c r="J211" i="3"/>
  <c r="K211" i="3"/>
  <c r="L211" i="3"/>
  <c r="M211" i="3"/>
  <c r="N211" i="3"/>
  <c r="O211" i="3"/>
  <c r="P211" i="3"/>
  <c r="Q211" i="3"/>
  <c r="R211" i="3"/>
  <c r="S211" i="3"/>
  <c r="T211" i="3"/>
  <c r="J212" i="3"/>
  <c r="K212" i="3"/>
  <c r="L212" i="3"/>
  <c r="M212" i="3"/>
  <c r="N212" i="3"/>
  <c r="O212" i="3"/>
  <c r="P212" i="3"/>
  <c r="Q212" i="3"/>
  <c r="R212" i="3"/>
  <c r="S212" i="3"/>
  <c r="T212" i="3"/>
  <c r="J213" i="3"/>
  <c r="K213" i="3"/>
  <c r="L213" i="3"/>
  <c r="M213" i="3"/>
  <c r="N213" i="3"/>
  <c r="O213" i="3"/>
  <c r="P213" i="3"/>
  <c r="Q213" i="3"/>
  <c r="R213" i="3"/>
  <c r="S213" i="3"/>
  <c r="T213" i="3"/>
  <c r="J214" i="3"/>
  <c r="K214" i="3"/>
  <c r="L214" i="3"/>
  <c r="M214" i="3"/>
  <c r="N214" i="3"/>
  <c r="O214" i="3"/>
  <c r="P214" i="3"/>
  <c r="Q214" i="3"/>
  <c r="R214" i="3"/>
  <c r="S214" i="3"/>
  <c r="T214" i="3"/>
  <c r="J215" i="3"/>
  <c r="K215" i="3"/>
  <c r="L215" i="3"/>
  <c r="M215" i="3"/>
  <c r="N215" i="3"/>
  <c r="O215" i="3"/>
  <c r="Q215" i="3"/>
  <c r="R215" i="3"/>
  <c r="S215" i="3"/>
  <c r="T215" i="3"/>
  <c r="J216" i="3"/>
  <c r="K216" i="3"/>
  <c r="L216" i="3"/>
  <c r="M216" i="3"/>
  <c r="N216" i="3"/>
  <c r="O216" i="3"/>
  <c r="P216" i="3"/>
  <c r="Q216" i="3"/>
  <c r="R216" i="3"/>
  <c r="S216" i="3"/>
  <c r="T216" i="3"/>
  <c r="J217" i="3"/>
  <c r="K217" i="3"/>
  <c r="L217" i="3"/>
  <c r="M217" i="3"/>
  <c r="N217" i="3"/>
  <c r="O217" i="3"/>
  <c r="R217" i="3"/>
  <c r="S217" i="3"/>
  <c r="T217" i="3"/>
  <c r="J218" i="3"/>
  <c r="K218" i="3"/>
  <c r="L218" i="3"/>
  <c r="M218" i="3"/>
  <c r="N218" i="3"/>
  <c r="O218" i="3"/>
  <c r="P218" i="3"/>
  <c r="Q218" i="3"/>
  <c r="R218" i="3"/>
  <c r="S218" i="3"/>
  <c r="T218" i="3"/>
  <c r="J219" i="3"/>
  <c r="K219" i="3"/>
  <c r="L219" i="3"/>
  <c r="M219" i="3"/>
  <c r="N219" i="3"/>
  <c r="O219" i="3"/>
  <c r="P219" i="3"/>
  <c r="Q219" i="3"/>
  <c r="R219" i="3"/>
  <c r="S219" i="3"/>
  <c r="T219" i="3"/>
  <c r="J220" i="3"/>
  <c r="K220" i="3"/>
  <c r="L220" i="3"/>
  <c r="M220" i="3"/>
  <c r="N220" i="3"/>
  <c r="O220" i="3"/>
  <c r="P220" i="3"/>
  <c r="Q220" i="3"/>
  <c r="R220" i="3"/>
  <c r="S220" i="3"/>
  <c r="T220" i="3"/>
  <c r="J221" i="3"/>
  <c r="K221" i="3"/>
  <c r="L221" i="3"/>
  <c r="M221" i="3"/>
  <c r="N221" i="3"/>
  <c r="O221" i="3"/>
  <c r="Q221" i="3"/>
  <c r="R221" i="3"/>
  <c r="S221" i="3"/>
  <c r="T221" i="3"/>
  <c r="J222" i="3"/>
  <c r="K222" i="3"/>
  <c r="L222" i="3"/>
  <c r="M222" i="3"/>
  <c r="N222" i="3"/>
  <c r="O222" i="3"/>
  <c r="P222" i="3"/>
  <c r="Q222" i="3"/>
  <c r="R222" i="3"/>
  <c r="S222" i="3"/>
  <c r="T222" i="3"/>
  <c r="J223" i="3"/>
  <c r="K223" i="3"/>
  <c r="L223" i="3"/>
  <c r="M223" i="3"/>
  <c r="N223" i="3"/>
  <c r="O223" i="3"/>
  <c r="P223" i="3"/>
  <c r="Q223" i="3"/>
  <c r="R223" i="3"/>
  <c r="S223" i="3"/>
  <c r="T223" i="3"/>
  <c r="J224" i="3"/>
  <c r="K224" i="3"/>
  <c r="L224" i="3"/>
  <c r="M224" i="3"/>
  <c r="N224" i="3"/>
  <c r="O224" i="3"/>
  <c r="P224" i="3"/>
  <c r="Q224" i="3"/>
  <c r="R224" i="3"/>
  <c r="S224" i="3"/>
  <c r="T224" i="3"/>
  <c r="J225" i="3"/>
  <c r="K225" i="3"/>
  <c r="L225" i="3"/>
  <c r="M225" i="3"/>
  <c r="N225" i="3"/>
  <c r="O225" i="3"/>
  <c r="P225" i="3"/>
  <c r="Q225" i="3"/>
  <c r="R225" i="3"/>
  <c r="S225" i="3"/>
  <c r="T225" i="3"/>
  <c r="J226" i="3"/>
  <c r="K226" i="3"/>
  <c r="L226" i="3"/>
  <c r="M226" i="3"/>
  <c r="N226" i="3"/>
  <c r="O226" i="3"/>
  <c r="P226" i="3"/>
  <c r="Q226" i="3"/>
  <c r="R226" i="3"/>
  <c r="S226" i="3"/>
  <c r="T226" i="3"/>
  <c r="J227" i="3"/>
  <c r="K227" i="3"/>
  <c r="L227" i="3"/>
  <c r="M227" i="3"/>
  <c r="N227" i="3"/>
  <c r="O227" i="3"/>
  <c r="Q227" i="3"/>
  <c r="R227" i="3"/>
  <c r="S227" i="3"/>
  <c r="T227" i="3"/>
  <c r="J228" i="3"/>
  <c r="K228" i="3"/>
  <c r="L228" i="3"/>
  <c r="M228" i="3"/>
  <c r="N228" i="3"/>
  <c r="O228" i="3"/>
  <c r="P228" i="3"/>
  <c r="Q228" i="3"/>
  <c r="R228" i="3"/>
  <c r="S228" i="3"/>
  <c r="T228" i="3"/>
  <c r="J229" i="3"/>
  <c r="K229" i="3"/>
  <c r="L229" i="3"/>
  <c r="M229" i="3"/>
  <c r="N229" i="3"/>
  <c r="O229" i="3"/>
  <c r="R229" i="3"/>
  <c r="S229" i="3"/>
  <c r="T229" i="3"/>
  <c r="J230" i="3"/>
  <c r="K230" i="3"/>
  <c r="L230" i="3"/>
  <c r="M230" i="3"/>
  <c r="N230" i="3"/>
  <c r="O230" i="3"/>
  <c r="P230" i="3"/>
  <c r="Q230" i="3"/>
  <c r="R230" i="3"/>
  <c r="S230" i="3"/>
  <c r="T230" i="3"/>
  <c r="J231" i="3"/>
  <c r="K231" i="3"/>
  <c r="L231" i="3"/>
  <c r="M231" i="3"/>
  <c r="N231" i="3"/>
  <c r="O231" i="3"/>
  <c r="P231" i="3"/>
  <c r="Q231" i="3"/>
  <c r="R231" i="3"/>
  <c r="S231" i="3"/>
  <c r="T231" i="3"/>
  <c r="J232" i="3"/>
  <c r="K232" i="3"/>
  <c r="L232" i="3"/>
  <c r="M232" i="3"/>
  <c r="N232" i="3"/>
  <c r="O232" i="3"/>
  <c r="P232" i="3"/>
  <c r="Q232" i="3"/>
  <c r="R232" i="3"/>
  <c r="S232" i="3"/>
  <c r="T232" i="3"/>
  <c r="J233" i="3"/>
  <c r="K233" i="3"/>
  <c r="L233" i="3"/>
  <c r="M233" i="3"/>
  <c r="N233" i="3"/>
  <c r="O233" i="3"/>
  <c r="Q233" i="3"/>
  <c r="R233" i="3"/>
  <c r="S233" i="3"/>
  <c r="T233" i="3"/>
  <c r="J234" i="3"/>
  <c r="K234" i="3"/>
  <c r="L234" i="3"/>
  <c r="M234" i="3"/>
  <c r="N234" i="3"/>
  <c r="O234" i="3"/>
  <c r="P234" i="3"/>
  <c r="Q234" i="3"/>
  <c r="R234" i="3"/>
  <c r="S234" i="3"/>
  <c r="T234" i="3"/>
  <c r="J235" i="3"/>
  <c r="K235" i="3"/>
  <c r="L235" i="3"/>
  <c r="M235" i="3"/>
  <c r="N235" i="3"/>
  <c r="O235" i="3"/>
  <c r="P235" i="3"/>
  <c r="Q235" i="3"/>
  <c r="R235" i="3"/>
  <c r="S235" i="3"/>
  <c r="T235" i="3"/>
  <c r="J236" i="3"/>
  <c r="K236" i="3"/>
  <c r="L236" i="3"/>
  <c r="M236" i="3"/>
  <c r="N236" i="3"/>
  <c r="O236" i="3"/>
  <c r="P236" i="3"/>
  <c r="Q236" i="3"/>
  <c r="R236" i="3"/>
  <c r="S236" i="3"/>
  <c r="T236" i="3"/>
  <c r="J237" i="3"/>
  <c r="K237" i="3"/>
  <c r="L237" i="3"/>
  <c r="M237" i="3"/>
  <c r="N237" i="3"/>
  <c r="O237" i="3"/>
  <c r="P237" i="3"/>
  <c r="Q237" i="3"/>
  <c r="R237" i="3"/>
  <c r="S237" i="3"/>
  <c r="T237" i="3"/>
  <c r="J238" i="3"/>
  <c r="K238" i="3"/>
  <c r="L238" i="3"/>
  <c r="M238" i="3"/>
  <c r="N238" i="3"/>
  <c r="O238" i="3"/>
  <c r="P238" i="3"/>
  <c r="Q238" i="3"/>
  <c r="R238" i="3"/>
  <c r="S238" i="3"/>
  <c r="T238" i="3"/>
  <c r="J239" i="3"/>
  <c r="K239" i="3"/>
  <c r="L239" i="3"/>
  <c r="M239" i="3"/>
  <c r="N239" i="3"/>
  <c r="O239" i="3"/>
  <c r="P239" i="3"/>
  <c r="Q239" i="3"/>
  <c r="R239" i="3"/>
  <c r="S239" i="3"/>
  <c r="T239" i="3"/>
  <c r="J240" i="3"/>
  <c r="K240" i="3"/>
  <c r="L240" i="3"/>
  <c r="M240" i="3"/>
  <c r="N240" i="3"/>
  <c r="O240" i="3"/>
  <c r="P240" i="3"/>
  <c r="Q240" i="3"/>
  <c r="R240" i="3"/>
  <c r="S240" i="3"/>
  <c r="T240" i="3"/>
  <c r="J241" i="3"/>
  <c r="K241" i="3"/>
  <c r="L241" i="3"/>
  <c r="M241" i="3"/>
  <c r="N241" i="3"/>
  <c r="O241" i="3"/>
  <c r="P241" i="3"/>
  <c r="Q241" i="3"/>
  <c r="R241" i="3"/>
  <c r="S241" i="3"/>
  <c r="T241" i="3"/>
  <c r="J242" i="3"/>
  <c r="K242" i="3"/>
  <c r="L242" i="3"/>
  <c r="M242" i="3"/>
  <c r="N242" i="3"/>
  <c r="O242" i="3"/>
  <c r="P242" i="3"/>
  <c r="Q242" i="3"/>
  <c r="R242" i="3"/>
  <c r="S242" i="3"/>
  <c r="T242" i="3"/>
  <c r="J243" i="3"/>
  <c r="K243" i="3"/>
  <c r="L243" i="3"/>
  <c r="M243" i="3"/>
  <c r="N243" i="3"/>
  <c r="O243" i="3"/>
  <c r="P243" i="3"/>
  <c r="Q243" i="3"/>
  <c r="R243" i="3"/>
  <c r="S243" i="3"/>
  <c r="T243" i="3"/>
  <c r="J244" i="3"/>
  <c r="K244" i="3"/>
  <c r="L244" i="3"/>
  <c r="M244" i="3"/>
  <c r="N244" i="3"/>
  <c r="O244" i="3"/>
  <c r="P244" i="3"/>
  <c r="Q244" i="3"/>
  <c r="R244" i="3"/>
  <c r="S244" i="3"/>
  <c r="T244" i="3"/>
  <c r="J245" i="3"/>
  <c r="K245" i="3"/>
  <c r="L245" i="3"/>
  <c r="M245" i="3"/>
  <c r="N245" i="3"/>
  <c r="O245" i="3"/>
  <c r="P245" i="3"/>
  <c r="Q245" i="3"/>
  <c r="R245" i="3"/>
  <c r="S245" i="3"/>
  <c r="T245" i="3"/>
  <c r="J246" i="3"/>
  <c r="K246" i="3"/>
  <c r="L246" i="3"/>
  <c r="M246" i="3"/>
  <c r="N246" i="3"/>
  <c r="O246" i="3"/>
  <c r="P246" i="3"/>
  <c r="Q246" i="3"/>
  <c r="R246" i="3"/>
  <c r="S246" i="3"/>
  <c r="T246" i="3"/>
  <c r="J247" i="3"/>
  <c r="K247" i="3"/>
  <c r="L247" i="3"/>
  <c r="M247" i="3"/>
  <c r="N247" i="3"/>
  <c r="O247" i="3"/>
  <c r="P247" i="3"/>
  <c r="Q247" i="3"/>
  <c r="R247" i="3"/>
  <c r="S247" i="3"/>
  <c r="T247" i="3"/>
  <c r="J248" i="3"/>
  <c r="K248" i="3"/>
  <c r="L248" i="3"/>
  <c r="M248" i="3"/>
  <c r="N248" i="3"/>
  <c r="O248" i="3"/>
  <c r="P248" i="3"/>
  <c r="Q248" i="3"/>
  <c r="R248" i="3"/>
  <c r="S248" i="3"/>
  <c r="T248" i="3"/>
  <c r="J249" i="3"/>
  <c r="K249" i="3"/>
  <c r="L249" i="3"/>
  <c r="M249" i="3"/>
  <c r="N249" i="3"/>
  <c r="O249" i="3"/>
  <c r="P249" i="3"/>
  <c r="Q249" i="3"/>
  <c r="R249" i="3"/>
  <c r="S249" i="3"/>
  <c r="T249" i="3"/>
  <c r="J250" i="3"/>
  <c r="K250" i="3"/>
  <c r="L250" i="3"/>
  <c r="M250" i="3"/>
  <c r="N250" i="3"/>
  <c r="O250" i="3"/>
  <c r="P250" i="3"/>
  <c r="Q250" i="3"/>
  <c r="R250" i="3"/>
  <c r="S250" i="3"/>
  <c r="T250" i="3"/>
  <c r="J251" i="3"/>
  <c r="K251" i="3"/>
  <c r="L251" i="3"/>
  <c r="M251" i="3"/>
  <c r="N251" i="3"/>
  <c r="O251" i="3"/>
  <c r="P251" i="3"/>
  <c r="Q251" i="3"/>
  <c r="R251" i="3"/>
  <c r="S251" i="3"/>
  <c r="T251" i="3"/>
  <c r="J252" i="3"/>
  <c r="K252" i="3"/>
  <c r="L252" i="3"/>
  <c r="M252" i="3"/>
  <c r="N252" i="3"/>
  <c r="O252" i="3"/>
  <c r="P252" i="3"/>
  <c r="Q252" i="3"/>
  <c r="R252" i="3"/>
  <c r="S252" i="3"/>
  <c r="T252" i="3"/>
  <c r="J253" i="3"/>
  <c r="K253" i="3"/>
  <c r="L253" i="3"/>
  <c r="M253" i="3"/>
  <c r="N253" i="3"/>
  <c r="O253" i="3"/>
  <c r="P253" i="3"/>
  <c r="Q253" i="3"/>
  <c r="R253" i="3"/>
  <c r="S253" i="3"/>
  <c r="T253" i="3"/>
  <c r="J254" i="3"/>
  <c r="K254" i="3"/>
  <c r="L254" i="3"/>
  <c r="M254" i="3"/>
  <c r="N254" i="3"/>
  <c r="O254" i="3"/>
  <c r="P254" i="3"/>
  <c r="Q254" i="3"/>
  <c r="R254" i="3"/>
  <c r="S254" i="3"/>
  <c r="T254" i="3"/>
  <c r="J255" i="3"/>
  <c r="K255" i="3"/>
  <c r="L255" i="3"/>
  <c r="M255" i="3"/>
  <c r="N255" i="3"/>
  <c r="O255" i="3"/>
  <c r="P255" i="3"/>
  <c r="Q255" i="3"/>
  <c r="R255" i="3"/>
  <c r="S255" i="3"/>
  <c r="T255" i="3"/>
  <c r="J256" i="3"/>
  <c r="K256" i="3"/>
  <c r="L256" i="3"/>
  <c r="M256" i="3"/>
  <c r="N256" i="3"/>
  <c r="O256" i="3"/>
  <c r="P256" i="3"/>
  <c r="Q256" i="3"/>
  <c r="R256" i="3"/>
  <c r="S256" i="3"/>
  <c r="T256" i="3"/>
  <c r="J257" i="3"/>
  <c r="K257" i="3"/>
  <c r="L257" i="3"/>
  <c r="M257" i="3"/>
  <c r="N257" i="3"/>
  <c r="O257" i="3"/>
  <c r="P257" i="3"/>
  <c r="Q257" i="3"/>
  <c r="R257" i="3"/>
  <c r="S257" i="3"/>
  <c r="T257" i="3"/>
  <c r="J258" i="3"/>
  <c r="K258" i="3"/>
  <c r="L258" i="3"/>
  <c r="M258" i="3"/>
  <c r="N258" i="3"/>
  <c r="O258" i="3"/>
  <c r="P258" i="3"/>
  <c r="Q258" i="3"/>
  <c r="R258" i="3"/>
  <c r="S258" i="3"/>
  <c r="T258" i="3"/>
  <c r="J259" i="3"/>
  <c r="K259" i="3"/>
  <c r="L259" i="3"/>
  <c r="M259" i="3"/>
  <c r="N259" i="3"/>
  <c r="O259" i="3"/>
  <c r="P259" i="3"/>
  <c r="Q259" i="3"/>
  <c r="R259" i="3"/>
  <c r="S259" i="3"/>
  <c r="T259" i="3"/>
  <c r="J260" i="3"/>
  <c r="K260" i="3"/>
  <c r="L260" i="3"/>
  <c r="M260" i="3"/>
  <c r="N260" i="3"/>
  <c r="O260" i="3"/>
  <c r="P260" i="3"/>
  <c r="Q260" i="3"/>
  <c r="R260" i="3"/>
  <c r="S260" i="3"/>
  <c r="T260" i="3"/>
  <c r="J261" i="3"/>
  <c r="K261" i="3"/>
  <c r="L261" i="3"/>
  <c r="M261" i="3"/>
  <c r="N261" i="3"/>
  <c r="O261" i="3"/>
  <c r="P261" i="3"/>
  <c r="Q261" i="3"/>
  <c r="R261" i="3"/>
  <c r="S261" i="3"/>
  <c r="T261" i="3"/>
  <c r="J262" i="3"/>
  <c r="K262" i="3"/>
  <c r="L262" i="3"/>
  <c r="M262" i="3"/>
  <c r="N262" i="3"/>
  <c r="O262" i="3"/>
  <c r="P262" i="3"/>
  <c r="Q262" i="3"/>
  <c r="R262" i="3"/>
  <c r="S262" i="3"/>
  <c r="T262" i="3"/>
  <c r="U40" i="2"/>
  <c r="U41" i="2"/>
  <c r="U42" i="2"/>
  <c r="U43" i="2"/>
  <c r="U44" i="2"/>
  <c r="U45" i="2"/>
  <c r="U46" i="2"/>
  <c r="U47" i="2" l="1"/>
  <c r="E238" i="3" l="1"/>
  <c r="E239" i="3"/>
  <c r="E240" i="3"/>
  <c r="E241" i="3"/>
  <c r="E242" i="3"/>
  <c r="E243" i="3"/>
  <c r="E244" i="3"/>
  <c r="E84" i="3" l="1"/>
  <c r="E148" i="3"/>
  <c r="E164" i="3"/>
  <c r="E177" i="3"/>
  <c r="E178" i="3"/>
  <c r="E180" i="3"/>
  <c r="E182" i="3"/>
  <c r="E183" i="3"/>
  <c r="E191" i="3"/>
  <c r="E196" i="3"/>
  <c r="E197" i="3"/>
  <c r="E198" i="3"/>
  <c r="E200" i="3"/>
  <c r="E204" i="3"/>
  <c r="E205" i="3"/>
  <c r="E206" i="3"/>
  <c r="E207" i="3"/>
  <c r="E208" i="3"/>
  <c r="E209" i="3"/>
  <c r="E210" i="3"/>
  <c r="E212" i="3"/>
  <c r="E214" i="3"/>
  <c r="E216" i="3"/>
  <c r="E217" i="3"/>
  <c r="E218" i="3"/>
  <c r="E219" i="3"/>
  <c r="E222" i="3"/>
  <c r="E223" i="3"/>
  <c r="E225" i="3"/>
  <c r="E226" i="3"/>
  <c r="E227" i="3"/>
  <c r="E228" i="3"/>
  <c r="E229" i="3"/>
  <c r="E230" i="3"/>
  <c r="E231" i="3"/>
  <c r="E232" i="3"/>
  <c r="E233" i="3"/>
  <c r="E234" i="3"/>
  <c r="E235" i="3"/>
  <c r="E236" i="3"/>
  <c r="E237" i="3"/>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9" i="3"/>
  <c r="E150" i="3"/>
  <c r="E151" i="3"/>
  <c r="E152" i="3"/>
  <c r="E153" i="3"/>
  <c r="E154" i="3"/>
  <c r="E155" i="3"/>
  <c r="E156" i="3"/>
  <c r="E157" i="3"/>
  <c r="E158" i="3"/>
  <c r="E159" i="3"/>
  <c r="E160" i="3"/>
  <c r="E161" i="3"/>
  <c r="E162" i="3"/>
  <c r="E163" i="3"/>
  <c r="E165" i="3"/>
  <c r="E166" i="3"/>
  <c r="E167" i="3"/>
  <c r="E168" i="3"/>
  <c r="E169" i="3"/>
  <c r="E170" i="3"/>
  <c r="E171" i="3"/>
  <c r="E172" i="3"/>
  <c r="E173" i="3"/>
  <c r="E174" i="3"/>
  <c r="E175" i="3"/>
  <c r="E176" i="3"/>
  <c r="E179" i="3"/>
  <c r="E181" i="3"/>
  <c r="E184" i="3"/>
  <c r="E185" i="3"/>
  <c r="E186" i="3"/>
  <c r="E187" i="3"/>
  <c r="E188" i="3"/>
  <c r="E189" i="3"/>
  <c r="E190" i="3"/>
  <c r="E192" i="3"/>
  <c r="E193" i="3"/>
  <c r="E194" i="3"/>
  <c r="E195" i="3"/>
  <c r="E199" i="3"/>
  <c r="E201" i="3"/>
  <c r="E202" i="3"/>
  <c r="E203" i="3"/>
  <c r="E211" i="3"/>
  <c r="E213" i="3"/>
  <c r="E215" i="3"/>
  <c r="E220" i="3"/>
  <c r="E221" i="3"/>
  <c r="E224" i="3"/>
  <c r="E4" i="3"/>
  <c r="E3" i="3"/>
  <c r="T3" i="3"/>
  <c r="S3" i="3"/>
  <c r="R3" i="3"/>
  <c r="O3" i="3"/>
  <c r="N3" i="3"/>
  <c r="M3" i="3"/>
  <c r="L3" i="3"/>
  <c r="K3" i="3"/>
  <c r="J3" i="3"/>
  <c r="AF3" i="1"/>
  <c r="E54" i="1"/>
  <c r="E59" i="1"/>
  <c r="E168" i="1"/>
  <c r="E209" i="1"/>
  <c r="E231"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G140" i="1"/>
  <c r="P125" i="3" s="1"/>
  <c r="AF141" i="1"/>
  <c r="AG141" i="1" s="1"/>
  <c r="P55" i="3" s="1"/>
  <c r="AG144" i="1"/>
  <c r="P113" i="3" s="1"/>
  <c r="AG145" i="1"/>
  <c r="P138" i="3" s="1"/>
  <c r="AG148" i="1"/>
  <c r="AF149" i="1"/>
  <c r="AG149" i="1" s="1"/>
  <c r="AG152" i="1"/>
  <c r="AG153" i="1"/>
  <c r="P105" i="3" s="1"/>
  <c r="AG156" i="1"/>
  <c r="P104" i="3" s="1"/>
  <c r="AG157" i="1"/>
  <c r="P131" i="3" s="1"/>
  <c r="AF160" i="1"/>
  <c r="AG160" i="1" s="1"/>
  <c r="P144" i="3" s="1"/>
  <c r="AF161" i="1"/>
  <c r="AG161" i="1" s="1"/>
  <c r="P145" i="3" s="1"/>
  <c r="AG164" i="1"/>
  <c r="AO164" i="1" s="1"/>
  <c r="AG165" i="1"/>
  <c r="P130" i="3" s="1"/>
  <c r="AF166" i="1"/>
  <c r="AG168" i="1"/>
  <c r="AG169" i="1"/>
  <c r="P96" i="3" s="1"/>
  <c r="AG172" i="1"/>
  <c r="P160" i="3" s="1"/>
  <c r="AG173" i="1"/>
  <c r="P162" i="3" s="1"/>
  <c r="AG176" i="1"/>
  <c r="AG177" i="1"/>
  <c r="AO177" i="1" s="1"/>
  <c r="AF179" i="1"/>
  <c r="AG180" i="1"/>
  <c r="P152" i="3" s="1"/>
  <c r="AG181" i="1"/>
  <c r="P102" i="3" s="1"/>
  <c r="AG184" i="1"/>
  <c r="P156" i="3" s="1"/>
  <c r="AG185" i="1"/>
  <c r="P182" i="3" s="1"/>
  <c r="AF188" i="1"/>
  <c r="AG188" i="1" s="1"/>
  <c r="AO188" i="1" s="1"/>
  <c r="AG189" i="1"/>
  <c r="P17" i="3" s="1"/>
  <c r="AG192" i="1"/>
  <c r="AG193" i="1"/>
  <c r="P161" i="3" s="1"/>
  <c r="AF194" i="1"/>
  <c r="AF196" i="1"/>
  <c r="AG196" i="1" s="1"/>
  <c r="P177" i="3" s="1"/>
  <c r="AG197" i="1"/>
  <c r="P186" i="3" s="1"/>
  <c r="AG200" i="1"/>
  <c r="P170" i="3" s="1"/>
  <c r="AG201" i="1"/>
  <c r="P168" i="3" s="1"/>
  <c r="AG204" i="1"/>
  <c r="AO204" i="1" s="1"/>
  <c r="AG205" i="1"/>
  <c r="P176" i="3" s="1"/>
  <c r="AF206" i="1"/>
  <c r="AF208" i="1"/>
  <c r="AG208" i="1" s="1"/>
  <c r="AF209" i="1"/>
  <c r="AG209" i="1" s="1"/>
  <c r="AF210" i="1"/>
  <c r="AG210" i="1" s="1"/>
  <c r="P194" i="3" s="1"/>
  <c r="AG212" i="1"/>
  <c r="P173" i="3" s="1"/>
  <c r="AG213" i="1"/>
  <c r="P201" i="3" s="1"/>
  <c r="AF214" i="1"/>
  <c r="AG214" i="1" s="1"/>
  <c r="P92" i="3" s="1"/>
  <c r="AG216" i="1"/>
  <c r="P196" i="3" s="1"/>
  <c r="AG217" i="1"/>
  <c r="AF220" i="1"/>
  <c r="AG220" i="1" s="1"/>
  <c r="P193" i="3" s="1"/>
  <c r="AG221" i="1"/>
  <c r="P68" i="3" s="1"/>
  <c r="AG224" i="1"/>
  <c r="P151" i="3" s="1"/>
  <c r="AG225" i="1"/>
  <c r="P154" i="3" s="1"/>
  <c r="AG228" i="1"/>
  <c r="AO228" i="1" s="1"/>
  <c r="AF229" i="1"/>
  <c r="AG229" i="1" s="1"/>
  <c r="AG232" i="1"/>
  <c r="P155" i="3" s="1"/>
  <c r="AF233" i="1"/>
  <c r="AG233" i="1" s="1"/>
  <c r="P190" i="3" s="1"/>
  <c r="AG236" i="1"/>
  <c r="P167" i="3" s="1"/>
  <c r="AG237" i="1"/>
  <c r="P169" i="3" s="1"/>
  <c r="AF238" i="1"/>
  <c r="AG240" i="1"/>
  <c r="P206" i="3" s="1"/>
  <c r="AG241" i="1"/>
  <c r="P227" i="3" s="1"/>
  <c r="AF242" i="1"/>
  <c r="AF243" i="1"/>
  <c r="AG244" i="1"/>
  <c r="P221" i="3" s="1"/>
  <c r="AG245" i="1"/>
  <c r="P205" i="3" s="1"/>
  <c r="AF247" i="1"/>
  <c r="AG138" i="1"/>
  <c r="P123" i="3" s="1"/>
  <c r="AG139" i="1"/>
  <c r="P124" i="3" s="1"/>
  <c r="AG142" i="1"/>
  <c r="P101" i="3" s="1"/>
  <c r="AG143" i="1"/>
  <c r="AG146" i="1"/>
  <c r="P74" i="3" s="1"/>
  <c r="AG147" i="1"/>
  <c r="AG150" i="1"/>
  <c r="AG151" i="1"/>
  <c r="AG154" i="1"/>
  <c r="P133" i="3" s="1"/>
  <c r="AG155" i="1"/>
  <c r="P40" i="3" s="1"/>
  <c r="AG158" i="1"/>
  <c r="P141" i="3" s="1"/>
  <c r="AG159" i="1"/>
  <c r="P143" i="3" s="1"/>
  <c r="AG162" i="1"/>
  <c r="AG163" i="1"/>
  <c r="P32" i="3" s="1"/>
  <c r="AG166" i="1"/>
  <c r="P136" i="3" s="1"/>
  <c r="AG167" i="1"/>
  <c r="P142" i="3" s="1"/>
  <c r="AG170" i="1"/>
  <c r="P149" i="3" s="1"/>
  <c r="AG171" i="1"/>
  <c r="P158" i="3" s="1"/>
  <c r="AG174" i="1"/>
  <c r="P27" i="3" s="1"/>
  <c r="AG175" i="1"/>
  <c r="P106" i="3" s="1"/>
  <c r="AG178" i="1"/>
  <c r="AG179" i="1"/>
  <c r="P146" i="3" s="1"/>
  <c r="AG182" i="1"/>
  <c r="P5" i="3" s="1"/>
  <c r="AG183" i="1"/>
  <c r="P134" i="3" s="1"/>
  <c r="AG186" i="1"/>
  <c r="P90" i="3" s="1"/>
  <c r="AG187" i="1"/>
  <c r="AG190" i="1"/>
  <c r="P79" i="3" s="1"/>
  <c r="AG191" i="1"/>
  <c r="AJ191" i="1" s="1"/>
  <c r="AG194" i="1"/>
  <c r="AG195" i="1"/>
  <c r="P172" i="3" s="1"/>
  <c r="AG198" i="1"/>
  <c r="P187" i="3" s="1"/>
  <c r="AG199" i="1"/>
  <c r="P191" i="3" s="1"/>
  <c r="AG202" i="1"/>
  <c r="AG203" i="1"/>
  <c r="P163" i="3" s="1"/>
  <c r="AG206" i="1"/>
  <c r="P137" i="3" s="1"/>
  <c r="AG207" i="1"/>
  <c r="AG211" i="1"/>
  <c r="P119" i="3" s="1"/>
  <c r="AG215" i="1"/>
  <c r="AG218" i="1"/>
  <c r="P185" i="3" s="1"/>
  <c r="AG219" i="1"/>
  <c r="AG222" i="1"/>
  <c r="P132" i="3" s="1"/>
  <c r="AG223" i="1"/>
  <c r="AJ223" i="1" s="1"/>
  <c r="AG226" i="1"/>
  <c r="AG227" i="1"/>
  <c r="P188" i="3" s="1"/>
  <c r="AG230" i="1"/>
  <c r="P203" i="3" s="1"/>
  <c r="AG231" i="1"/>
  <c r="P115" i="3" s="1"/>
  <c r="AG234" i="1"/>
  <c r="AJ234" i="1" s="1"/>
  <c r="AG235" i="1"/>
  <c r="P153" i="3" s="1"/>
  <c r="AG238" i="1"/>
  <c r="P107" i="3" s="1"/>
  <c r="AG239" i="1"/>
  <c r="P174" i="3" s="1"/>
  <c r="AG242" i="1"/>
  <c r="P229" i="3" s="1"/>
  <c r="AG243" i="1"/>
  <c r="P217" i="3" s="1"/>
  <c r="AG246" i="1"/>
  <c r="P233" i="3" s="1"/>
  <c r="AG247" i="1"/>
  <c r="AI139" i="1"/>
  <c r="Q124" i="3" s="1"/>
  <c r="AI146" i="1"/>
  <c r="Q74" i="3" s="1"/>
  <c r="AI149" i="1"/>
  <c r="AI160" i="1"/>
  <c r="Q144" i="3" s="1"/>
  <c r="AI166" i="1"/>
  <c r="Q136" i="3" s="1"/>
  <c r="AI174" i="1"/>
  <c r="Q27" i="3" s="1"/>
  <c r="AI179" i="1"/>
  <c r="Q146" i="3" s="1"/>
  <c r="AJ183" i="1"/>
  <c r="AI188" i="1"/>
  <c r="AI192" i="1"/>
  <c r="AI193" i="1"/>
  <c r="Q161" i="3" s="1"/>
  <c r="AI196" i="1"/>
  <c r="Q177" i="3" s="1"/>
  <c r="AI203" i="1"/>
  <c r="Q163" i="3" s="1"/>
  <c r="AI206" i="1"/>
  <c r="Q137" i="3" s="1"/>
  <c r="AI208" i="1"/>
  <c r="AI209" i="1"/>
  <c r="AI210" i="1"/>
  <c r="Q194" i="3" s="1"/>
  <c r="AI214" i="1"/>
  <c r="Q92" i="3" s="1"/>
  <c r="AI217" i="1"/>
  <c r="AI220" i="1"/>
  <c r="Q193" i="3" s="1"/>
  <c r="AI228" i="1"/>
  <c r="AI229" i="1"/>
  <c r="Q189" i="3" s="1"/>
  <c r="AI233" i="1"/>
  <c r="Q190" i="3" s="1"/>
  <c r="AI238" i="1"/>
  <c r="Q107" i="3" s="1"/>
  <c r="AI239" i="1"/>
  <c r="Q174" i="3" s="1"/>
  <c r="AI242" i="1"/>
  <c r="Q229" i="3" s="1"/>
  <c r="AI243" i="1"/>
  <c r="Q217" i="3" s="1"/>
  <c r="AI247" i="1"/>
  <c r="AO209" i="1" l="1"/>
  <c r="AO217" i="1"/>
  <c r="AO192" i="1"/>
  <c r="AO229" i="1"/>
  <c r="P189" i="3"/>
  <c r="AO176" i="1"/>
  <c r="P171" i="3"/>
  <c r="AO173" i="1"/>
  <c r="AO245" i="1"/>
  <c r="AO244" i="1"/>
  <c r="AO205" i="1"/>
  <c r="AJ231" i="1"/>
  <c r="AJ214" i="1"/>
  <c r="AJ206" i="1"/>
  <c r="AJ230" i="1"/>
  <c r="AJ222" i="1"/>
  <c r="AJ166" i="1"/>
  <c r="AJ142" i="1"/>
  <c r="AJ238" i="1"/>
  <c r="AO232" i="1"/>
  <c r="AO216" i="1"/>
  <c r="AO197" i="1"/>
  <c r="AO169" i="1"/>
  <c r="AO237" i="1"/>
  <c r="AO221" i="1"/>
  <c r="AO189" i="1"/>
  <c r="AO181" i="1"/>
  <c r="AO161" i="1"/>
  <c r="AO153" i="1"/>
  <c r="AO145" i="1"/>
  <c r="AO241" i="1"/>
  <c r="AO213" i="1"/>
  <c r="AO201" i="1"/>
  <c r="AJ242" i="1"/>
  <c r="AJ239" i="1"/>
  <c r="AJ210" i="1"/>
  <c r="AJ247" i="1"/>
  <c r="AO240" i="1"/>
  <c r="AO233" i="1"/>
  <c r="AO225" i="1"/>
  <c r="AO212" i="1"/>
  <c r="AO193" i="1"/>
  <c r="AO185" i="1"/>
  <c r="AO165" i="1"/>
  <c r="AO157" i="1"/>
  <c r="AO141" i="1"/>
  <c r="AJ246" i="1"/>
  <c r="AJ218" i="1"/>
  <c r="AJ215" i="1"/>
  <c r="AJ207" i="1"/>
  <c r="AJ202" i="1"/>
  <c r="AO200" i="1"/>
  <c r="AJ199" i="1"/>
  <c r="AJ198" i="1"/>
  <c r="AJ190" i="1"/>
  <c r="AJ186" i="1"/>
  <c r="AJ182" i="1"/>
  <c r="AJ178" i="1"/>
  <c r="AJ175" i="1"/>
  <c r="AJ174" i="1"/>
  <c r="AJ170" i="1"/>
  <c r="AJ167" i="1"/>
  <c r="AJ159" i="1"/>
  <c r="AJ158" i="1"/>
  <c r="AJ154" i="1"/>
  <c r="AJ151" i="1"/>
  <c r="AJ150" i="1"/>
  <c r="AJ146" i="1"/>
  <c r="AJ143" i="1"/>
  <c r="AJ138" i="1"/>
  <c r="AJ244" i="1"/>
  <c r="AJ240" i="1"/>
  <c r="AJ236" i="1"/>
  <c r="AJ232" i="1"/>
  <c r="AJ228" i="1"/>
  <c r="AJ224" i="1"/>
  <c r="AJ220" i="1"/>
  <c r="AJ216" i="1"/>
  <c r="AJ212" i="1"/>
  <c r="AJ208" i="1"/>
  <c r="AJ204" i="1"/>
  <c r="AJ200" i="1"/>
  <c r="AJ196" i="1"/>
  <c r="AJ192" i="1"/>
  <c r="AJ188" i="1"/>
  <c r="AJ184" i="1"/>
  <c r="AJ180" i="1"/>
  <c r="AJ176" i="1"/>
  <c r="AJ172" i="1"/>
  <c r="AJ168" i="1"/>
  <c r="AJ164" i="1"/>
  <c r="AJ160" i="1"/>
  <c r="AJ156" i="1"/>
  <c r="AJ152" i="1"/>
  <c r="AJ148" i="1"/>
  <c r="AJ144" i="1"/>
  <c r="AJ140" i="1"/>
  <c r="AO246" i="1"/>
  <c r="AO238" i="1"/>
  <c r="AO230" i="1"/>
  <c r="AO222" i="1"/>
  <c r="AO214" i="1"/>
  <c r="AO206" i="1"/>
  <c r="AO198" i="1"/>
  <c r="AO190" i="1"/>
  <c r="AO182" i="1"/>
  <c r="AO174" i="1"/>
  <c r="AO166" i="1"/>
  <c r="AO158" i="1"/>
  <c r="AO150" i="1"/>
  <c r="AO142" i="1"/>
  <c r="AO235" i="1"/>
  <c r="AO219" i="1"/>
  <c r="AO203" i="1"/>
  <c r="AO179" i="1"/>
  <c r="AO224" i="1"/>
  <c r="AO208" i="1"/>
  <c r="AO184" i="1"/>
  <c r="AO172" i="1"/>
  <c r="AO242" i="1"/>
  <c r="AO234" i="1"/>
  <c r="AO226" i="1"/>
  <c r="AO218" i="1"/>
  <c r="AO210" i="1"/>
  <c r="AO202" i="1"/>
  <c r="AO194" i="1"/>
  <c r="AO186" i="1"/>
  <c r="AO178" i="1"/>
  <c r="AO170" i="1"/>
  <c r="AO162" i="1"/>
  <c r="AO154" i="1"/>
  <c r="AO146" i="1"/>
  <c r="AO138" i="1"/>
  <c r="AO160" i="1"/>
  <c r="AO156" i="1"/>
  <c r="AO152" i="1"/>
  <c r="AO148" i="1"/>
  <c r="AO144" i="1"/>
  <c r="AO140" i="1"/>
  <c r="AO243" i="1"/>
  <c r="AO227" i="1"/>
  <c r="AO211" i="1"/>
  <c r="AO195" i="1"/>
  <c r="AO187" i="1"/>
  <c r="AO171" i="1"/>
  <c r="AO163" i="1"/>
  <c r="AO155" i="1"/>
  <c r="AO147" i="1"/>
  <c r="AO139" i="1"/>
  <c r="AO236" i="1"/>
  <c r="AO220" i="1"/>
  <c r="AO196" i="1"/>
  <c r="AO180" i="1"/>
  <c r="AO168" i="1"/>
  <c r="AO247" i="1"/>
  <c r="AO239" i="1"/>
  <c r="AO231" i="1"/>
  <c r="AO223" i="1"/>
  <c r="AO215" i="1"/>
  <c r="AO207" i="1"/>
  <c r="AO199" i="1"/>
  <c r="AO191" i="1"/>
  <c r="AO183" i="1"/>
  <c r="AO175" i="1"/>
  <c r="AO167" i="1"/>
  <c r="AO159" i="1"/>
  <c r="AO151" i="1"/>
  <c r="AO143" i="1"/>
  <c r="AJ226" i="1"/>
  <c r="AJ194" i="1"/>
  <c r="AJ162" i="1"/>
  <c r="AO149" i="1"/>
  <c r="AJ235" i="1"/>
  <c r="AJ219" i="1"/>
  <c r="AJ203" i="1"/>
  <c r="AJ187" i="1"/>
  <c r="AJ171" i="1"/>
  <c r="AJ155" i="1"/>
  <c r="AJ147" i="1"/>
  <c r="AJ241" i="1"/>
  <c r="AJ237" i="1"/>
  <c r="AJ229" i="1"/>
  <c r="AJ225" i="1"/>
  <c r="AJ217" i="1"/>
  <c r="AJ209" i="1"/>
  <c r="AJ201" i="1"/>
  <c r="AJ197" i="1"/>
  <c r="AJ189" i="1"/>
  <c r="AJ185" i="1"/>
  <c r="AJ181" i="1"/>
  <c r="AJ177" i="1"/>
  <c r="AJ173" i="1"/>
  <c r="AJ169" i="1"/>
  <c r="AJ165" i="1"/>
  <c r="AJ161" i="1"/>
  <c r="AJ157" i="1"/>
  <c r="AJ153" i="1"/>
  <c r="AJ149" i="1"/>
  <c r="AJ145" i="1"/>
  <c r="AJ141" i="1"/>
  <c r="AJ243" i="1"/>
  <c r="AJ227" i="1"/>
  <c r="AJ211" i="1"/>
  <c r="AJ195" i="1"/>
  <c r="AJ179" i="1"/>
  <c r="AJ163" i="1"/>
  <c r="AJ139" i="1"/>
  <c r="AJ245" i="1"/>
  <c r="AJ233" i="1"/>
  <c r="AJ221" i="1"/>
  <c r="AJ213" i="1"/>
  <c r="AJ205" i="1"/>
  <c r="AJ193" i="1"/>
  <c r="E118" i="1" l="1"/>
  <c r="E56" i="1"/>
  <c r="E3" i="1"/>
  <c r="E162" i="1"/>
  <c r="E182" i="1"/>
  <c r="E103" i="1"/>
  <c r="E28" i="1"/>
  <c r="E53" i="1"/>
  <c r="E57" i="1"/>
  <c r="E55" i="1"/>
  <c r="E73" i="1"/>
  <c r="E60" i="1"/>
  <c r="E4" i="1"/>
  <c r="E5" i="1"/>
  <c r="E74" i="1"/>
  <c r="E61" i="1"/>
  <c r="E96" i="1"/>
  <c r="E70" i="1"/>
  <c r="E75" i="1"/>
  <c r="E189" i="1"/>
  <c r="E62" i="1"/>
  <c r="E58" i="1"/>
  <c r="E6" i="1"/>
  <c r="E69" i="1"/>
  <c r="E63" i="1"/>
  <c r="E71" i="1"/>
  <c r="E80" i="1"/>
  <c r="E64" i="1"/>
  <c r="E67" i="1"/>
  <c r="E65" i="1"/>
  <c r="E66" i="1"/>
  <c r="E174" i="1"/>
  <c r="E7" i="1"/>
  <c r="E76" i="1"/>
  <c r="E68" i="1"/>
  <c r="E81" i="1"/>
  <c r="E163" i="1"/>
  <c r="E77" i="1"/>
  <c r="E78" i="1"/>
  <c r="E37" i="1"/>
  <c r="E79" i="1"/>
  <c r="E34" i="1"/>
  <c r="E82" i="1"/>
  <c r="E8" i="1"/>
  <c r="E104" i="1"/>
  <c r="E155" i="1"/>
  <c r="E83" i="1"/>
  <c r="E247" i="1"/>
  <c r="E111" i="1"/>
  <c r="E87" i="1"/>
  <c r="E88" i="1"/>
  <c r="E133" i="1"/>
  <c r="E84" i="1"/>
  <c r="E85" i="1"/>
  <c r="E72" i="1"/>
  <c r="E92" i="1"/>
  <c r="E105" i="1"/>
  <c r="E94" i="1"/>
  <c r="E93" i="1"/>
  <c r="E9" i="1"/>
  <c r="E112" i="1"/>
  <c r="E29" i="1"/>
  <c r="E30" i="1"/>
  <c r="E113" i="1"/>
  <c r="E89" i="1"/>
  <c r="E119" i="1"/>
  <c r="E100" i="1"/>
  <c r="E99" i="1"/>
  <c r="E141" i="1"/>
  <c r="E90" i="1"/>
  <c r="E86" i="1"/>
  <c r="E97" i="1"/>
  <c r="E102" i="1"/>
  <c r="E120" i="1"/>
  <c r="E10" i="1"/>
  <c r="E11" i="1"/>
  <c r="E98" i="1"/>
  <c r="E107" i="1"/>
  <c r="E95" i="1"/>
  <c r="E91" i="1"/>
  <c r="E121" i="1"/>
  <c r="E221" i="1"/>
  <c r="E108" i="1"/>
  <c r="E132" i="1"/>
  <c r="E31" i="1"/>
  <c r="E101" i="1"/>
  <c r="E109" i="1"/>
  <c r="E146" i="1"/>
  <c r="E12" i="1"/>
  <c r="E106" i="1"/>
  <c r="E13" i="1"/>
  <c r="E134" i="1"/>
  <c r="E122" i="1"/>
  <c r="E190" i="1"/>
  <c r="E110" i="1"/>
  <c r="E123" i="1"/>
  <c r="E38" i="1"/>
  <c r="E32" i="1"/>
  <c r="E124" i="1"/>
  <c r="E114" i="1"/>
  <c r="E164" i="1"/>
  <c r="E14" i="1"/>
  <c r="E117" i="1"/>
  <c r="E15" i="1"/>
  <c r="E16" i="1"/>
  <c r="E186" i="1"/>
  <c r="E115" i="1"/>
  <c r="E214" i="1"/>
  <c r="E41" i="1"/>
  <c r="E17" i="1"/>
  <c r="E116" i="1"/>
  <c r="E169" i="1"/>
  <c r="E125" i="1"/>
  <c r="E147" i="1"/>
  <c r="E135" i="1"/>
  <c r="E126" i="1"/>
  <c r="E127" i="1"/>
  <c r="E128" i="1"/>
  <c r="E142" i="1"/>
  <c r="E181" i="1"/>
  <c r="E36" i="1"/>
  <c r="E129" i="1"/>
  <c r="E156" i="1"/>
  <c r="E153" i="1"/>
  <c r="E175" i="1"/>
  <c r="E238" i="1"/>
  <c r="E143" i="1"/>
  <c r="E148" i="1"/>
  <c r="E46" i="1"/>
  <c r="E149" i="1"/>
  <c r="E202" i="1"/>
  <c r="E130" i="1"/>
  <c r="E131" i="1"/>
  <c r="E150" i="1"/>
  <c r="E136" i="1"/>
  <c r="E18" i="1"/>
  <c r="E144" i="1"/>
  <c r="E19" i="1"/>
  <c r="E234" i="1"/>
  <c r="E33" i="1"/>
  <c r="E151" i="1"/>
  <c r="E152" i="1"/>
  <c r="E50" i="1"/>
  <c r="E20" i="1"/>
  <c r="E211" i="1"/>
  <c r="E137" i="1"/>
  <c r="E35" i="1"/>
  <c r="E187" i="1"/>
  <c r="E21" i="1"/>
  <c r="E138" i="1"/>
  <c r="E139" i="1"/>
  <c r="E140" i="1"/>
  <c r="E22" i="1"/>
  <c r="E23" i="1"/>
  <c r="E47" i="1"/>
  <c r="E24" i="1"/>
  <c r="E165" i="1"/>
  <c r="E157" i="1"/>
  <c r="E222" i="1"/>
  <c r="E191" i="1"/>
  <c r="E154" i="1"/>
  <c r="E183" i="1"/>
  <c r="E25" i="1"/>
  <c r="E215" i="1"/>
  <c r="E166" i="1"/>
  <c r="E223" i="1"/>
  <c r="E206" i="1"/>
  <c r="E42" i="1"/>
  <c r="E145" i="1"/>
  <c r="E39" i="1"/>
  <c r="E49" i="1"/>
  <c r="E158" i="1"/>
  <c r="E167" i="1"/>
  <c r="E159" i="1"/>
  <c r="E188" i="1"/>
  <c r="E178" i="1"/>
  <c r="E160" i="1"/>
  <c r="E207" i="1"/>
  <c r="E161" i="1"/>
  <c r="E179" i="1"/>
  <c r="E26" i="1"/>
  <c r="E170" i="1"/>
  <c r="E40" i="1"/>
  <c r="E208" i="1"/>
  <c r="E192" i="1"/>
  <c r="E224" i="1"/>
  <c r="E180" i="1"/>
  <c r="E235" i="1"/>
  <c r="E204" i="1"/>
  <c r="E225" i="1"/>
  <c r="E232" i="1"/>
  <c r="E184" i="1"/>
  <c r="E43" i="1"/>
  <c r="E171" i="1"/>
  <c r="E27" i="1"/>
  <c r="E172" i="1"/>
  <c r="E193" i="1"/>
  <c r="E226" i="1"/>
  <c r="E173" i="1"/>
  <c r="E203" i="1"/>
  <c r="E44" i="1"/>
  <c r="E45" i="1"/>
  <c r="E236" i="1"/>
  <c r="E201" i="1"/>
  <c r="E194" i="1"/>
  <c r="E237" i="1"/>
  <c r="E200" i="1"/>
  <c r="E176" i="1"/>
  <c r="E195" i="1"/>
  <c r="E212" i="1"/>
  <c r="E239" i="1"/>
  <c r="E205" i="1"/>
  <c r="E196" i="1"/>
  <c r="E177" i="1"/>
  <c r="E51" i="1"/>
  <c r="E185" i="1"/>
  <c r="E217" i="1"/>
  <c r="E218" i="1"/>
  <c r="E197" i="1"/>
  <c r="E198" i="1"/>
  <c r="E227" i="1"/>
  <c r="E228" i="1"/>
  <c r="E229" i="1"/>
  <c r="E233" i="1"/>
  <c r="E199" i="1"/>
  <c r="E219" i="1"/>
  <c r="E220" i="1"/>
  <c r="E210" i="1"/>
  <c r="E48" i="1"/>
  <c r="E216" i="1"/>
  <c r="E213" i="1"/>
  <c r="E230" i="1"/>
  <c r="E245" i="1"/>
  <c r="E240" i="1"/>
  <c r="E52" i="1"/>
  <c r="E243" i="1"/>
  <c r="E244" i="1"/>
  <c r="E241" i="1"/>
  <c r="E242" i="1"/>
  <c r="E246" i="1"/>
  <c r="T40" i="2" l="1"/>
  <c r="T41" i="2"/>
  <c r="T42" i="2"/>
  <c r="T43" i="2"/>
  <c r="T44" i="2"/>
  <c r="T45" i="2"/>
  <c r="T46" i="2"/>
  <c r="AY14" i="1" l="1"/>
  <c r="AY13" i="1"/>
  <c r="AZ14" i="1" l="1"/>
  <c r="AZ13" i="1"/>
  <c r="AJ59" i="1"/>
  <c r="AG27" i="1"/>
  <c r="P159" i="3" s="1"/>
  <c r="AO59" i="1"/>
  <c r="AG6" i="1"/>
  <c r="P19" i="3" s="1"/>
  <c r="AG7" i="1"/>
  <c r="P28" i="3" s="1"/>
  <c r="AG9" i="1"/>
  <c r="P48" i="3" s="1"/>
  <c r="AG10" i="1"/>
  <c r="P61" i="3" s="1"/>
  <c r="AG11" i="1"/>
  <c r="P62" i="3" s="1"/>
  <c r="AG12" i="1"/>
  <c r="P75" i="3" s="1"/>
  <c r="AG15" i="1"/>
  <c r="P88" i="3" s="1"/>
  <c r="AG17" i="1"/>
  <c r="P94" i="3" s="1"/>
  <c r="AG18" i="1"/>
  <c r="P112" i="3" s="1"/>
  <c r="AG20" i="1"/>
  <c r="P118" i="3" s="1"/>
  <c r="AG21" i="1"/>
  <c r="P122" i="3" s="1"/>
  <c r="AG22" i="1"/>
  <c r="P126" i="3" s="1"/>
  <c r="AG23" i="1"/>
  <c r="P127" i="3" s="1"/>
  <c r="AG24" i="1"/>
  <c r="P129" i="3" s="1"/>
  <c r="AG25" i="1"/>
  <c r="P135" i="3" s="1"/>
  <c r="AG26" i="1"/>
  <c r="P147" i="3" s="1"/>
  <c r="AG28" i="1"/>
  <c r="P6" i="3" s="1"/>
  <c r="AG29" i="1"/>
  <c r="P50" i="3" s="1"/>
  <c r="AG30" i="1"/>
  <c r="P51" i="3" s="1"/>
  <c r="AG31" i="1"/>
  <c r="P71" i="3" s="1"/>
  <c r="AG32" i="1"/>
  <c r="P83" i="3" s="1"/>
  <c r="AG34" i="1"/>
  <c r="P37" i="3" s="1"/>
  <c r="AG35" i="1"/>
  <c r="P121" i="3" s="1"/>
  <c r="AG36" i="1"/>
  <c r="AO36" i="1" s="1"/>
  <c r="AG37" i="1"/>
  <c r="P35" i="3" s="1"/>
  <c r="AG38" i="1"/>
  <c r="P82" i="3" s="1"/>
  <c r="AG39" i="1"/>
  <c r="P139" i="3" s="1"/>
  <c r="AG40" i="1"/>
  <c r="P150" i="3" s="1"/>
  <c r="AG41" i="1"/>
  <c r="P93" i="3" s="1"/>
  <c r="AG42" i="1"/>
  <c r="AO42" i="1" s="1"/>
  <c r="AG43" i="1"/>
  <c r="P157" i="3" s="1"/>
  <c r="AG44" i="1"/>
  <c r="P165" i="3" s="1"/>
  <c r="AG46" i="1"/>
  <c r="P108" i="3" s="1"/>
  <c r="AG47" i="1"/>
  <c r="P128" i="3" s="1"/>
  <c r="AG48" i="1"/>
  <c r="P195" i="3" s="1"/>
  <c r="AG50" i="1"/>
  <c r="P117" i="3" s="1"/>
  <c r="AG51" i="1"/>
  <c r="P180" i="3" s="1"/>
  <c r="AG52" i="1"/>
  <c r="P215" i="3" s="1"/>
  <c r="AG53" i="1"/>
  <c r="P7" i="3" s="1"/>
  <c r="AG54" i="1"/>
  <c r="AO54" i="1" s="1"/>
  <c r="AG55" i="1"/>
  <c r="AO55" i="1" s="1"/>
  <c r="AG57" i="1"/>
  <c r="P8" i="3" s="1"/>
  <c r="AG58" i="1"/>
  <c r="AO58" i="1" s="1"/>
  <c r="AG60" i="1"/>
  <c r="AO60" i="1" s="1"/>
  <c r="AG61" i="1"/>
  <c r="P13" i="3" s="1"/>
  <c r="AG62" i="1"/>
  <c r="P18" i="3" s="1"/>
  <c r="AG63" i="1"/>
  <c r="P21" i="3" s="1"/>
  <c r="AG64" i="1"/>
  <c r="P23" i="3" s="1"/>
  <c r="AG65" i="1"/>
  <c r="P25" i="3" s="1"/>
  <c r="AG66" i="1"/>
  <c r="P26" i="3" s="1"/>
  <c r="AG67" i="1"/>
  <c r="P24" i="3" s="1"/>
  <c r="AG68" i="1"/>
  <c r="P30" i="3" s="1"/>
  <c r="AG71" i="1"/>
  <c r="AO71" i="1" s="1"/>
  <c r="AG72" i="1"/>
  <c r="AO72" i="1" s="1"/>
  <c r="AG73" i="1"/>
  <c r="P9" i="3" s="1"/>
  <c r="AG75" i="1"/>
  <c r="P16" i="3" s="1"/>
  <c r="AG76" i="1"/>
  <c r="P29" i="3" s="1"/>
  <c r="AG77" i="1"/>
  <c r="P33" i="3" s="1"/>
  <c r="AG78" i="1"/>
  <c r="P34" i="3" s="1"/>
  <c r="AG79" i="1"/>
  <c r="P36" i="3" s="1"/>
  <c r="AG81" i="1"/>
  <c r="P31" i="3" s="1"/>
  <c r="AG83" i="1"/>
  <c r="P41" i="3" s="1"/>
  <c r="AG84" i="1"/>
  <c r="P44" i="3" s="1"/>
  <c r="AG85" i="1"/>
  <c r="P45" i="3" s="1"/>
  <c r="AG87" i="1"/>
  <c r="AO87" i="1" s="1"/>
  <c r="AG88" i="1"/>
  <c r="AG89" i="1"/>
  <c r="AO89" i="1" s="1"/>
  <c r="AG90" i="1"/>
  <c r="P56" i="3" s="1"/>
  <c r="AG91" i="1"/>
  <c r="P66" i="3" s="1"/>
  <c r="AG92" i="1"/>
  <c r="P46" i="3" s="1"/>
  <c r="AG93" i="1"/>
  <c r="P47" i="3" s="1"/>
  <c r="AG94" i="1"/>
  <c r="AO94" i="1" s="1"/>
  <c r="AG95" i="1"/>
  <c r="P65" i="3" s="1"/>
  <c r="AG96" i="1"/>
  <c r="P14" i="3" s="1"/>
  <c r="AG97" i="1"/>
  <c r="P58" i="3" s="1"/>
  <c r="AG98" i="1"/>
  <c r="P63" i="3" s="1"/>
  <c r="AG99" i="1"/>
  <c r="AO99" i="1" s="1"/>
  <c r="AG100" i="1"/>
  <c r="P54" i="3" s="1"/>
  <c r="AG101" i="1"/>
  <c r="P72" i="3" s="1"/>
  <c r="AG103" i="1"/>
  <c r="AO103" i="1" s="1"/>
  <c r="AG104" i="1"/>
  <c r="P39" i="3" s="1"/>
  <c r="AG108" i="1"/>
  <c r="P69" i="3" s="1"/>
  <c r="AG109" i="1"/>
  <c r="P73" i="3" s="1"/>
  <c r="AG110" i="1"/>
  <c r="P80" i="3" s="1"/>
  <c r="AG112" i="1"/>
  <c r="P49" i="3" s="1"/>
  <c r="AG113" i="1"/>
  <c r="P52" i="3" s="1"/>
  <c r="AG114" i="1"/>
  <c r="AO114" i="1" s="1"/>
  <c r="AG115" i="1"/>
  <c r="P91" i="3" s="1"/>
  <c r="AG116" i="1"/>
  <c r="P95" i="3" s="1"/>
  <c r="AG117" i="1"/>
  <c r="P87" i="3" s="1"/>
  <c r="AG118" i="1"/>
  <c r="AO118" i="1" s="1"/>
  <c r="AG119" i="1"/>
  <c r="P53" i="3" s="1"/>
  <c r="AG120" i="1"/>
  <c r="P60" i="3" s="1"/>
  <c r="AG121" i="1"/>
  <c r="P67" i="3" s="1"/>
  <c r="AG123" i="1"/>
  <c r="P81" i="3" s="1"/>
  <c r="AG124" i="1"/>
  <c r="P85" i="3" s="1"/>
  <c r="AG126" i="1"/>
  <c r="P99" i="3" s="1"/>
  <c r="AG127" i="1"/>
  <c r="P100" i="3" s="1"/>
  <c r="AG128" i="1"/>
  <c r="AO128" i="1" s="1"/>
  <c r="AG129" i="1"/>
  <c r="P103" i="3" s="1"/>
  <c r="AG130" i="1"/>
  <c r="P109" i="3" s="1"/>
  <c r="AG133" i="1"/>
  <c r="P43" i="3" s="1"/>
  <c r="AG134" i="1"/>
  <c r="P77" i="3" s="1"/>
  <c r="AG135" i="1"/>
  <c r="P98" i="3" s="1"/>
  <c r="AG136" i="1"/>
  <c r="P111" i="3" s="1"/>
  <c r="AG137" i="1"/>
  <c r="P120" i="3" s="1"/>
  <c r="AO110" i="1" l="1"/>
  <c r="AO85" i="1"/>
  <c r="AO79" i="1"/>
  <c r="AO75" i="1"/>
  <c r="AO64" i="1"/>
  <c r="AO50" i="1"/>
  <c r="AO134" i="1"/>
  <c r="AO123" i="1"/>
  <c r="AO109" i="1"/>
  <c r="AO101" i="1"/>
  <c r="AO97" i="1"/>
  <c r="AO93" i="1"/>
  <c r="AO78" i="1"/>
  <c r="AO73" i="1"/>
  <c r="AO67" i="1"/>
  <c r="AO48" i="1"/>
  <c r="AO43" i="1"/>
  <c r="AO39" i="1"/>
  <c r="AO35" i="1"/>
  <c r="AO30" i="1"/>
  <c r="AO25" i="1"/>
  <c r="AO21" i="1"/>
  <c r="AO15" i="1"/>
  <c r="AO9" i="1"/>
  <c r="AO135" i="1"/>
  <c r="AO129" i="1"/>
  <c r="AO124" i="1"/>
  <c r="AO137" i="1"/>
  <c r="AO133" i="1"/>
  <c r="AO127" i="1"/>
  <c r="AO121" i="1"/>
  <c r="AO113" i="1"/>
  <c r="AO108" i="1"/>
  <c r="AO100" i="1"/>
  <c r="AO96" i="1"/>
  <c r="AO66" i="1"/>
  <c r="AO57" i="1"/>
  <c r="AO52" i="1"/>
  <c r="AO47" i="1"/>
  <c r="AO38" i="1"/>
  <c r="AO34" i="1"/>
  <c r="AO29" i="1"/>
  <c r="AO24" i="1"/>
  <c r="AO20" i="1"/>
  <c r="AO12" i="1"/>
  <c r="AO119" i="1"/>
  <c r="AO98" i="1"/>
  <c r="AO90" i="1"/>
  <c r="AO136" i="1"/>
  <c r="AO126" i="1"/>
  <c r="AO120" i="1"/>
  <c r="AO116" i="1"/>
  <c r="AO112" i="1"/>
  <c r="AO104" i="1"/>
  <c r="AO95" i="1"/>
  <c r="AO91" i="1"/>
  <c r="AO81" i="1"/>
  <c r="AO76" i="1"/>
  <c r="AO65" i="1"/>
  <c r="AO61" i="1"/>
  <c r="AO51" i="1"/>
  <c r="AO46" i="1"/>
  <c r="AO41" i="1"/>
  <c r="AO37" i="1"/>
  <c r="AO32" i="1"/>
  <c r="AO28" i="1"/>
  <c r="AO23" i="1"/>
  <c r="AO18" i="1"/>
  <c r="AO11" i="1"/>
  <c r="AO6" i="1"/>
  <c r="AO44" i="1"/>
  <c r="AO40" i="1"/>
  <c r="AO31" i="1"/>
  <c r="AO26" i="1"/>
  <c r="AO22" i="1"/>
  <c r="AJ29" i="1"/>
  <c r="AJ81" i="1"/>
  <c r="AJ73" i="1"/>
  <c r="AJ57" i="1"/>
  <c r="AJ25" i="1"/>
  <c r="AJ65" i="1"/>
  <c r="AJ41" i="1"/>
  <c r="AJ21" i="1"/>
  <c r="AJ61" i="1"/>
  <c r="AJ37" i="1"/>
  <c r="AJ9" i="1"/>
  <c r="AJ137" i="1"/>
  <c r="AJ133" i="1"/>
  <c r="AJ129" i="1"/>
  <c r="AJ121" i="1"/>
  <c r="AJ113" i="1"/>
  <c r="AJ109" i="1"/>
  <c r="AJ101" i="1"/>
  <c r="AJ97" i="1"/>
  <c r="AJ93" i="1"/>
  <c r="AJ89" i="1"/>
  <c r="AJ85" i="1"/>
  <c r="AJ136" i="1"/>
  <c r="AJ128" i="1"/>
  <c r="AJ124" i="1"/>
  <c r="AJ120" i="1"/>
  <c r="AJ116" i="1"/>
  <c r="AJ112" i="1"/>
  <c r="AJ108" i="1"/>
  <c r="AJ104" i="1"/>
  <c r="AJ100" i="1"/>
  <c r="AJ96" i="1"/>
  <c r="AJ76" i="1"/>
  <c r="AJ72" i="1"/>
  <c r="AJ64" i="1"/>
  <c r="AJ60" i="1"/>
  <c r="AJ52" i="1"/>
  <c r="AJ48" i="1"/>
  <c r="AJ44" i="1"/>
  <c r="AJ40" i="1"/>
  <c r="AJ36" i="1"/>
  <c r="AJ32" i="1"/>
  <c r="AJ28" i="1"/>
  <c r="AJ24" i="1"/>
  <c r="AJ20" i="1"/>
  <c r="AJ12" i="1"/>
  <c r="AJ135" i="1"/>
  <c r="AJ127" i="1"/>
  <c r="AJ123" i="1"/>
  <c r="AJ119" i="1"/>
  <c r="AJ103" i="1"/>
  <c r="AJ99" i="1"/>
  <c r="AJ95" i="1"/>
  <c r="AJ91" i="1"/>
  <c r="AJ87" i="1"/>
  <c r="AJ79" i="1"/>
  <c r="AJ75" i="1"/>
  <c r="AJ71" i="1"/>
  <c r="AJ67" i="1"/>
  <c r="AJ55" i="1"/>
  <c r="AJ51" i="1"/>
  <c r="AJ47" i="1"/>
  <c r="AJ43" i="1"/>
  <c r="AJ39" i="1"/>
  <c r="AJ35" i="1"/>
  <c r="AJ31" i="1"/>
  <c r="AJ23" i="1"/>
  <c r="AJ15" i="1"/>
  <c r="AJ11" i="1"/>
  <c r="AJ134" i="1"/>
  <c r="AJ126" i="1"/>
  <c r="AJ118" i="1"/>
  <c r="AJ114" i="1"/>
  <c r="AJ110" i="1"/>
  <c r="AJ98" i="1"/>
  <c r="AJ94" i="1"/>
  <c r="AJ90" i="1"/>
  <c r="AJ78" i="1"/>
  <c r="AJ66" i="1"/>
  <c r="AJ58" i="1"/>
  <c r="AJ54" i="1"/>
  <c r="AJ50" i="1"/>
  <c r="AJ46" i="1"/>
  <c r="AJ42" i="1"/>
  <c r="AJ38" i="1"/>
  <c r="AJ34" i="1"/>
  <c r="AJ30" i="1"/>
  <c r="AJ26" i="1"/>
  <c r="AJ22" i="1"/>
  <c r="AJ18" i="1"/>
  <c r="AJ6" i="1"/>
  <c r="S46" i="2"/>
  <c r="R46" i="2"/>
  <c r="Q46" i="2"/>
  <c r="P46" i="2"/>
  <c r="O46" i="2"/>
  <c r="N46" i="2"/>
  <c r="M46" i="2"/>
  <c r="S45" i="2"/>
  <c r="R45" i="2"/>
  <c r="Q45" i="2"/>
  <c r="P45" i="2"/>
  <c r="O45" i="2"/>
  <c r="N45" i="2"/>
  <c r="M45" i="2"/>
  <c r="S44" i="2"/>
  <c r="R44" i="2"/>
  <c r="Q44" i="2"/>
  <c r="P44" i="2"/>
  <c r="O44" i="2"/>
  <c r="N44" i="2"/>
  <c r="M44" i="2"/>
  <c r="S43" i="2"/>
  <c r="R43" i="2"/>
  <c r="Q43" i="2"/>
  <c r="P43" i="2"/>
  <c r="O43" i="2"/>
  <c r="N43" i="2"/>
  <c r="M43" i="2"/>
  <c r="S42" i="2"/>
  <c r="R42" i="2"/>
  <c r="Q42" i="2"/>
  <c r="P42" i="2"/>
  <c r="O42" i="2"/>
  <c r="N42" i="2"/>
  <c r="M42" i="2"/>
  <c r="S41" i="2"/>
  <c r="R41" i="2"/>
  <c r="Q41" i="2"/>
  <c r="P41" i="2"/>
  <c r="O41" i="2"/>
  <c r="N41" i="2"/>
  <c r="M41" i="2"/>
  <c r="S40" i="2"/>
  <c r="R40" i="2"/>
  <c r="Q40" i="2"/>
  <c r="P40" i="2"/>
  <c r="O40" i="2"/>
  <c r="N40" i="2"/>
  <c r="M40" i="2"/>
  <c r="M34" i="2"/>
  <c r="M33" i="2"/>
  <c r="M32" i="2"/>
  <c r="S26" i="2"/>
  <c r="R26" i="2"/>
  <c r="Q26" i="2"/>
  <c r="P26" i="2"/>
  <c r="O26" i="2"/>
  <c r="N26" i="2"/>
  <c r="M26" i="2"/>
  <c r="S25" i="2"/>
  <c r="R25" i="2"/>
  <c r="Q25" i="2"/>
  <c r="P25" i="2"/>
  <c r="O25" i="2"/>
  <c r="N25" i="2"/>
  <c r="M25" i="2"/>
  <c r="S24" i="2"/>
  <c r="R24" i="2"/>
  <c r="Q24" i="2"/>
  <c r="P24" i="2"/>
  <c r="O24" i="2"/>
  <c r="N24" i="2"/>
  <c r="M24" i="2"/>
  <c r="S23" i="2"/>
  <c r="R23" i="2"/>
  <c r="Q23" i="2"/>
  <c r="P23" i="2"/>
  <c r="O23" i="2"/>
  <c r="N23" i="2"/>
  <c r="M23" i="2"/>
  <c r="S22" i="2"/>
  <c r="R22" i="2"/>
  <c r="Q22" i="2"/>
  <c r="P22" i="2"/>
  <c r="O22" i="2"/>
  <c r="N22" i="2"/>
  <c r="M22" i="2"/>
  <c r="S21" i="2"/>
  <c r="R21" i="2"/>
  <c r="Q21" i="2"/>
  <c r="P21" i="2"/>
  <c r="O21" i="2"/>
  <c r="N21" i="2"/>
  <c r="M21" i="2"/>
  <c r="S20" i="2"/>
  <c r="R20" i="2"/>
  <c r="Q20" i="2"/>
  <c r="P20" i="2"/>
  <c r="O20" i="2"/>
  <c r="N20" i="2"/>
  <c r="M20" i="2"/>
  <c r="S16" i="2"/>
  <c r="R16" i="2"/>
  <c r="Q16" i="2"/>
  <c r="P16" i="2"/>
  <c r="O16" i="2"/>
  <c r="N16" i="2"/>
  <c r="M16" i="2"/>
  <c r="S15" i="2"/>
  <c r="R15" i="2"/>
  <c r="Q15" i="2"/>
  <c r="P15" i="2"/>
  <c r="O15" i="2"/>
  <c r="N15" i="2"/>
  <c r="M15" i="2"/>
  <c r="S14" i="2"/>
  <c r="R14" i="2"/>
  <c r="Q14" i="2"/>
  <c r="P14" i="2"/>
  <c r="O14" i="2"/>
  <c r="N14" i="2"/>
  <c r="M14" i="2"/>
  <c r="S13" i="2"/>
  <c r="R13" i="2"/>
  <c r="Q13" i="2"/>
  <c r="P13" i="2"/>
  <c r="O13" i="2"/>
  <c r="N13" i="2"/>
  <c r="M13" i="2"/>
  <c r="S12" i="2"/>
  <c r="R12" i="2"/>
  <c r="Q12" i="2"/>
  <c r="P12" i="2"/>
  <c r="O12" i="2"/>
  <c r="N12" i="2"/>
  <c r="M12" i="2"/>
  <c r="S11" i="2"/>
  <c r="R11" i="2"/>
  <c r="Q11" i="2"/>
  <c r="P11" i="2"/>
  <c r="O11" i="2"/>
  <c r="N11" i="2"/>
  <c r="M11" i="2"/>
  <c r="S10" i="2"/>
  <c r="R10" i="2"/>
  <c r="Q10" i="2"/>
  <c r="P10" i="2"/>
  <c r="O10" i="2"/>
  <c r="N10" i="2"/>
  <c r="M10" i="2"/>
  <c r="S9" i="2"/>
  <c r="R9" i="2"/>
  <c r="Q9" i="2"/>
  <c r="P9" i="2"/>
  <c r="O9" i="2"/>
  <c r="N9" i="2"/>
  <c r="M9" i="2"/>
  <c r="Q17" i="2" l="1"/>
  <c r="P47" i="2"/>
  <c r="M47" i="2"/>
  <c r="Q47" i="2"/>
  <c r="P17" i="2"/>
  <c r="N17" i="2"/>
  <c r="O17" i="2"/>
  <c r="S17" i="2"/>
  <c r="O47" i="2"/>
  <c r="S47" i="2"/>
  <c r="R17" i="2"/>
  <c r="M35" i="2"/>
  <c r="T20" i="2"/>
  <c r="T9" i="2"/>
  <c r="T16" i="2"/>
  <c r="T47" i="2" s="1"/>
  <c r="N47" i="2"/>
  <c r="R47" i="2"/>
  <c r="Q28" i="2"/>
  <c r="N28" i="2"/>
  <c r="R28" i="2"/>
  <c r="O29" i="2"/>
  <c r="S29" i="2"/>
  <c r="P28" i="2"/>
  <c r="M17" i="2"/>
  <c r="O27" i="2"/>
  <c r="S27" i="2"/>
  <c r="O28" i="2"/>
  <c r="S28" i="2"/>
  <c r="P29" i="2"/>
  <c r="P27" i="2"/>
  <c r="M29" i="2"/>
  <c r="Q29" i="2"/>
  <c r="M27" i="2"/>
  <c r="Q27" i="2"/>
  <c r="M28" i="2"/>
  <c r="N29" i="2"/>
  <c r="R29" i="2"/>
  <c r="N27" i="2"/>
  <c r="R27" i="2"/>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Z3" i="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Y3" i="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AL127" i="1"/>
  <c r="R100" i="3" s="1"/>
  <c r="AL118" i="1"/>
  <c r="AL89" i="1"/>
  <c r="AL42" i="1"/>
  <c r="AL41" i="1"/>
  <c r="R93" i="3" s="1"/>
  <c r="AL39" i="1"/>
  <c r="R139" i="3" s="1"/>
  <c r="BA1" i="1" l="1"/>
  <c r="T17" i="2"/>
  <c r="T27" i="2"/>
  <c r="AL38"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AF33" i="1"/>
  <c r="AG33" i="1" s="1"/>
  <c r="P116" i="3" s="1"/>
  <c r="AF45" i="1"/>
  <c r="AG45" i="1" s="1"/>
  <c r="P166" i="3" s="1"/>
  <c r="AF49" i="1"/>
  <c r="AG49" i="1" s="1"/>
  <c r="P140" i="3" s="1"/>
  <c r="AF56" i="1"/>
  <c r="AG56" i="1" s="1"/>
  <c r="AF69" i="1"/>
  <c r="AG69" i="1" s="1"/>
  <c r="P20" i="3" s="1"/>
  <c r="AF70" i="1"/>
  <c r="AG70" i="1" s="1"/>
  <c r="P15" i="3" s="1"/>
  <c r="AF74" i="1"/>
  <c r="AG74" i="1" s="1"/>
  <c r="P12" i="3" s="1"/>
  <c r="AF80" i="1"/>
  <c r="AG80" i="1" s="1"/>
  <c r="P22" i="3" s="1"/>
  <c r="AF82" i="1"/>
  <c r="AG82" i="1" s="1"/>
  <c r="P38" i="3" s="1"/>
  <c r="AF86" i="1"/>
  <c r="AG86" i="1" s="1"/>
  <c r="P57" i="3" s="1"/>
  <c r="AF102" i="1"/>
  <c r="AG102" i="1" s="1"/>
  <c r="P59" i="3" s="1"/>
  <c r="AF105" i="1"/>
  <c r="AG105" i="1" s="1"/>
  <c r="AF106" i="1"/>
  <c r="AG106" i="1" s="1"/>
  <c r="AF107" i="1"/>
  <c r="AF111" i="1"/>
  <c r="AG111" i="1" s="1"/>
  <c r="P42" i="3" s="1"/>
  <c r="AF122" i="1"/>
  <c r="AG122" i="1" s="1"/>
  <c r="P78" i="3" s="1"/>
  <c r="AF125" i="1"/>
  <c r="AG125" i="1" s="1"/>
  <c r="P97" i="3" s="1"/>
  <c r="AF131" i="1"/>
  <c r="AG131" i="1" s="1"/>
  <c r="P110" i="3" s="1"/>
  <c r="AF132" i="1"/>
  <c r="AG132" i="1" s="1"/>
  <c r="P70" i="3" s="1"/>
  <c r="AI33" i="1"/>
  <c r="Q116" i="3" s="1"/>
  <c r="AI53" i="1"/>
  <c r="Q7" i="3" s="1"/>
  <c r="AI56" i="1"/>
  <c r="Q3" i="3" s="1"/>
  <c r="AI62" i="1"/>
  <c r="Q18" i="3" s="1"/>
  <c r="AI63" i="1"/>
  <c r="Q21" i="3" s="1"/>
  <c r="AI68" i="1"/>
  <c r="Q30" i="3" s="1"/>
  <c r="AI69" i="1"/>
  <c r="Q20" i="3" s="1"/>
  <c r="AI70" i="1"/>
  <c r="Q15" i="3" s="1"/>
  <c r="AI74" i="1"/>
  <c r="Q12" i="3" s="1"/>
  <c r="AI77" i="1"/>
  <c r="Q33" i="3" s="1"/>
  <c r="AI80" i="1"/>
  <c r="Q22" i="3" s="1"/>
  <c r="AI83" i="1"/>
  <c r="Q41" i="3" s="1"/>
  <c r="AI84" i="1"/>
  <c r="Q44" i="3" s="1"/>
  <c r="AI86" i="1"/>
  <c r="Q57" i="3" s="1"/>
  <c r="AI88" i="1"/>
  <c r="AI92" i="1"/>
  <c r="Q46" i="3" s="1"/>
  <c r="AI102" i="1"/>
  <c r="Q59" i="3" s="1"/>
  <c r="AI105" i="1"/>
  <c r="AI107" i="1"/>
  <c r="Q64" i="3" s="1"/>
  <c r="AI111" i="1"/>
  <c r="Q42" i="3" s="1"/>
  <c r="AI115" i="1"/>
  <c r="Q91" i="3" s="1"/>
  <c r="AI117" i="1"/>
  <c r="Q87" i="3" s="1"/>
  <c r="AI122" i="1"/>
  <c r="Q78" i="3" s="1"/>
  <c r="AI125" i="1"/>
  <c r="Q97" i="3" s="1"/>
  <c r="AI130" i="1"/>
  <c r="Q109" i="3" s="1"/>
  <c r="AI131" i="1"/>
  <c r="Q110" i="3" s="1"/>
  <c r="AI132" i="1"/>
  <c r="Q70" i="3" s="1"/>
  <c r="R82" i="3" l="1"/>
  <c r="AY24" i="1"/>
  <c r="AY25" i="1"/>
  <c r="AY26" i="1"/>
  <c r="AY38" i="1"/>
  <c r="AY40" i="1"/>
  <c r="AY42" i="1"/>
  <c r="AY39" i="1"/>
  <c r="AY41" i="1"/>
  <c r="AY37" i="1"/>
  <c r="P3" i="3"/>
  <c r="AY11" i="1"/>
  <c r="AY10" i="1"/>
  <c r="AY22" i="1"/>
  <c r="AY18" i="1"/>
  <c r="AY21" i="1"/>
  <c r="AY19" i="1"/>
  <c r="AY23" i="1"/>
  <c r="AZ23" i="1" s="1"/>
  <c r="AY20" i="1"/>
  <c r="AX35" i="1"/>
  <c r="AJ131" i="1"/>
  <c r="AJ86" i="1"/>
  <c r="AJ102" i="1"/>
  <c r="AJ74" i="1"/>
  <c r="AJ70" i="1"/>
  <c r="AO105" i="1"/>
  <c r="AJ105" i="1"/>
  <c r="AO77" i="1"/>
  <c r="AJ77" i="1"/>
  <c r="AO82" i="1"/>
  <c r="AJ82" i="1"/>
  <c r="AO130" i="1"/>
  <c r="AJ130" i="1"/>
  <c r="AO115" i="1"/>
  <c r="AJ115" i="1"/>
  <c r="AO84" i="1"/>
  <c r="AJ84" i="1"/>
  <c r="AO63" i="1"/>
  <c r="AJ63" i="1"/>
  <c r="AJ33" i="1"/>
  <c r="AO68" i="1"/>
  <c r="AJ68" i="1"/>
  <c r="AO106" i="1"/>
  <c r="AJ106" i="1"/>
  <c r="AO62" i="1"/>
  <c r="AJ62" i="1"/>
  <c r="AO49" i="1"/>
  <c r="AJ49" i="1"/>
  <c r="AO117" i="1"/>
  <c r="AJ117" i="1"/>
  <c r="AO53" i="1"/>
  <c r="AJ53" i="1"/>
  <c r="AJ125" i="1"/>
  <c r="AO111" i="1"/>
  <c r="AJ111" i="1"/>
  <c r="AO92" i="1"/>
  <c r="AJ92" i="1"/>
  <c r="AO83" i="1"/>
  <c r="AJ83" i="1"/>
  <c r="AO132" i="1"/>
  <c r="AJ132" i="1"/>
  <c r="AO122" i="1"/>
  <c r="AJ122" i="1"/>
  <c r="AO107" i="1"/>
  <c r="AJ107" i="1"/>
  <c r="AO88" i="1"/>
  <c r="AJ88" i="1"/>
  <c r="AO80" i="1"/>
  <c r="AJ80" i="1"/>
  <c r="AJ69" i="1"/>
  <c r="AO56" i="1"/>
  <c r="AJ56" i="1"/>
  <c r="AO45" i="1"/>
  <c r="AJ45" i="1"/>
  <c r="AO69" i="1"/>
  <c r="AO131" i="1"/>
  <c r="AO86" i="1"/>
  <c r="AO102" i="1"/>
  <c r="AO74" i="1"/>
  <c r="AO33" i="1"/>
  <c r="AO125" i="1"/>
  <c r="AO70" i="1"/>
  <c r="P8" i="1"/>
  <c r="AZ21" i="1" l="1"/>
  <c r="AZ22" i="1"/>
  <c r="AZ10" i="1"/>
  <c r="AZ18" i="1"/>
  <c r="AZ26" i="1"/>
  <c r="AZ20" i="1"/>
  <c r="AZ25" i="1"/>
  <c r="AZ24" i="1"/>
  <c r="AZ19" i="1"/>
  <c r="AZ39" i="1"/>
  <c r="AZ38" i="1"/>
  <c r="AZ41" i="1"/>
  <c r="AZ40" i="1"/>
  <c r="AZ37" i="1"/>
  <c r="AZ42" i="1"/>
  <c r="AZ11" i="1"/>
  <c r="B3" i="1"/>
  <c r="B4" i="1"/>
  <c r="B5" i="1"/>
  <c r="B6" i="1"/>
  <c r="B7" i="1"/>
  <c r="B8" i="1"/>
  <c r="B9" i="1"/>
  <c r="B10" i="1"/>
  <c r="B11" i="1"/>
  <c r="B12" i="1"/>
  <c r="B13" i="1"/>
  <c r="B14" i="1"/>
  <c r="B15" i="1"/>
  <c r="B16" i="1"/>
  <c r="B17" i="1"/>
  <c r="B18" i="1"/>
  <c r="B19" i="1"/>
  <c r="B20" i="1"/>
  <c r="B21" i="1"/>
  <c r="B22" i="1"/>
  <c r="B23" i="1"/>
  <c r="B24" i="1"/>
  <c r="B25" i="1"/>
  <c r="B26" i="1"/>
  <c r="B27" i="1"/>
  <c r="BD20" i="1" l="1"/>
  <c r="BA23" i="1"/>
  <c r="AI3" i="1"/>
  <c r="Q4" i="3" s="1"/>
  <c r="AI7" i="1"/>
  <c r="Q28" i="3" s="1"/>
  <c r="AI8" i="1"/>
  <c r="AI10" i="1"/>
  <c r="Q61" i="3" s="1"/>
  <c r="AI13" i="1"/>
  <c r="Q76" i="3" s="1"/>
  <c r="AI14" i="1"/>
  <c r="Q86" i="3" s="1"/>
  <c r="AI17" i="1"/>
  <c r="Q94" i="3" s="1"/>
  <c r="AI19" i="1"/>
  <c r="Q114" i="3" s="1"/>
  <c r="AI27" i="1"/>
  <c r="Q159" i="3" s="1"/>
  <c r="AG3" i="1"/>
  <c r="P4" i="3" s="1"/>
  <c r="AF4" i="1"/>
  <c r="AG4" i="1" s="1"/>
  <c r="P10" i="3" s="1"/>
  <c r="AF5" i="1"/>
  <c r="AG5" i="1" s="1"/>
  <c r="P11" i="3" s="1"/>
  <c r="AF8" i="1"/>
  <c r="AG8" i="1" s="1"/>
  <c r="AF13" i="1"/>
  <c r="AG13" i="1" s="1"/>
  <c r="P76" i="3" s="1"/>
  <c r="AF14" i="1"/>
  <c r="AG14" i="1" s="1"/>
  <c r="P86" i="3" s="1"/>
  <c r="AF16" i="1"/>
  <c r="AG16" i="1" s="1"/>
  <c r="P89" i="3" s="1"/>
  <c r="AF19" i="1"/>
  <c r="AG19" i="1" s="1"/>
  <c r="P114" i="3" s="1"/>
  <c r="X3" i="1"/>
  <c r="X4" i="1"/>
  <c r="X5" i="1"/>
  <c r="X6" i="1"/>
  <c r="X7" i="1"/>
  <c r="X8" i="1"/>
  <c r="X9" i="1"/>
  <c r="X10" i="1"/>
  <c r="X11" i="1"/>
  <c r="X12" i="1"/>
  <c r="X13" i="1"/>
  <c r="X14" i="1"/>
  <c r="X15" i="1"/>
  <c r="X16" i="1"/>
  <c r="X17" i="1"/>
  <c r="X18" i="1"/>
  <c r="X19" i="1"/>
  <c r="X20" i="1"/>
  <c r="X21" i="1"/>
  <c r="X22" i="1"/>
  <c r="X23" i="1"/>
  <c r="X24" i="1"/>
  <c r="X25" i="1"/>
  <c r="X26" i="1"/>
  <c r="X27" i="1"/>
  <c r="W3" i="1"/>
  <c r="W4" i="1"/>
  <c r="W5" i="1"/>
  <c r="W6" i="1"/>
  <c r="W7" i="1"/>
  <c r="W8" i="1"/>
  <c r="W9" i="1"/>
  <c r="W10" i="1"/>
  <c r="W11" i="1"/>
  <c r="W12" i="1"/>
  <c r="W13" i="1"/>
  <c r="W14" i="1"/>
  <c r="W15" i="1"/>
  <c r="W16" i="1"/>
  <c r="W17" i="1"/>
  <c r="W18" i="1"/>
  <c r="W19" i="1"/>
  <c r="W20" i="1"/>
  <c r="W21" i="1"/>
  <c r="W22" i="1"/>
  <c r="W23" i="1"/>
  <c r="W24" i="1"/>
  <c r="W25" i="1"/>
  <c r="W26" i="1"/>
  <c r="W27" i="1"/>
  <c r="V3" i="1"/>
  <c r="V4" i="1"/>
  <c r="V5" i="1"/>
  <c r="V6" i="1"/>
  <c r="V7" i="1"/>
  <c r="V8" i="1"/>
  <c r="V9" i="1"/>
  <c r="V10" i="1"/>
  <c r="V11" i="1"/>
  <c r="V12" i="1"/>
  <c r="V13" i="1"/>
  <c r="V14" i="1"/>
  <c r="V15" i="1"/>
  <c r="V16" i="1"/>
  <c r="V17" i="1"/>
  <c r="V18" i="1"/>
  <c r="V19" i="1"/>
  <c r="V20" i="1"/>
  <c r="V21" i="1"/>
  <c r="V22" i="1"/>
  <c r="V23" i="1"/>
  <c r="V24" i="1"/>
  <c r="V25" i="1"/>
  <c r="V26" i="1"/>
  <c r="V27" i="1"/>
  <c r="O4" i="1"/>
  <c r="P4" i="1"/>
  <c r="Q4" i="1"/>
  <c r="R4" i="1"/>
  <c r="T4" i="1"/>
  <c r="O5" i="1"/>
  <c r="P5" i="1"/>
  <c r="Q5" i="1"/>
  <c r="R5" i="1"/>
  <c r="T5" i="1"/>
  <c r="O6" i="1"/>
  <c r="P6" i="1"/>
  <c r="Q6" i="1"/>
  <c r="R6" i="1"/>
  <c r="T6" i="1"/>
  <c r="O7" i="1"/>
  <c r="P7" i="1"/>
  <c r="Q7" i="1"/>
  <c r="R7" i="1"/>
  <c r="T7" i="1"/>
  <c r="O8" i="1"/>
  <c r="Q8" i="1"/>
  <c r="R8" i="1"/>
  <c r="T8" i="1"/>
  <c r="O9" i="1"/>
  <c r="P9" i="1"/>
  <c r="Q9" i="1"/>
  <c r="R9" i="1"/>
  <c r="T9" i="1"/>
  <c r="O10" i="1"/>
  <c r="P10" i="1"/>
  <c r="Q10" i="1"/>
  <c r="R10" i="1"/>
  <c r="T10" i="1"/>
  <c r="O11" i="1"/>
  <c r="P11" i="1"/>
  <c r="Q11" i="1"/>
  <c r="R11" i="1"/>
  <c r="T11" i="1"/>
  <c r="O12" i="1"/>
  <c r="P12" i="1"/>
  <c r="Q12" i="1"/>
  <c r="R12" i="1"/>
  <c r="T12" i="1"/>
  <c r="O13" i="1"/>
  <c r="P13" i="1"/>
  <c r="Q13" i="1"/>
  <c r="R13" i="1"/>
  <c r="T13" i="1"/>
  <c r="O14" i="1"/>
  <c r="P14" i="1"/>
  <c r="Q14" i="1"/>
  <c r="R14" i="1"/>
  <c r="T14" i="1"/>
  <c r="O15" i="1"/>
  <c r="P15" i="1"/>
  <c r="Q15" i="1"/>
  <c r="R15" i="1"/>
  <c r="T15" i="1"/>
  <c r="O16" i="1"/>
  <c r="P16" i="1"/>
  <c r="Q16" i="1"/>
  <c r="R16" i="1"/>
  <c r="T16" i="1"/>
  <c r="O17" i="1"/>
  <c r="P17" i="1"/>
  <c r="Q17" i="1"/>
  <c r="R17" i="1"/>
  <c r="T17" i="1"/>
  <c r="O18" i="1"/>
  <c r="P18" i="1"/>
  <c r="Q18" i="1"/>
  <c r="R18" i="1"/>
  <c r="T18" i="1"/>
  <c r="O19" i="1"/>
  <c r="P19" i="1"/>
  <c r="Q19" i="1"/>
  <c r="R19" i="1"/>
  <c r="T19" i="1"/>
  <c r="O20" i="1"/>
  <c r="P20" i="1"/>
  <c r="Q20" i="1"/>
  <c r="R20" i="1"/>
  <c r="T20" i="1"/>
  <c r="O21" i="1"/>
  <c r="P21" i="1"/>
  <c r="Q21" i="1"/>
  <c r="R21" i="1"/>
  <c r="T21" i="1"/>
  <c r="O22" i="1"/>
  <c r="P22" i="1"/>
  <c r="Q22" i="1"/>
  <c r="R22" i="1"/>
  <c r="T22" i="1"/>
  <c r="O23" i="1"/>
  <c r="P23" i="1"/>
  <c r="Q23" i="1"/>
  <c r="R23" i="1"/>
  <c r="T23" i="1"/>
  <c r="O24" i="1"/>
  <c r="P24" i="1"/>
  <c r="Q24" i="1"/>
  <c r="R24" i="1"/>
  <c r="T24" i="1"/>
  <c r="O25" i="1"/>
  <c r="P25" i="1"/>
  <c r="Q25" i="1"/>
  <c r="R25" i="1"/>
  <c r="T25" i="1"/>
  <c r="O26" i="1"/>
  <c r="P26" i="1"/>
  <c r="Q26" i="1"/>
  <c r="R26" i="1"/>
  <c r="T26" i="1"/>
  <c r="O27" i="1"/>
  <c r="P27" i="1"/>
  <c r="Q27" i="1"/>
  <c r="R27" i="1"/>
  <c r="T27" i="1"/>
  <c r="Q3" i="1"/>
  <c r="T3" i="1"/>
  <c r="R3" i="1"/>
  <c r="P3" i="1"/>
  <c r="O3" i="1"/>
  <c r="AO4" i="1" l="1"/>
  <c r="AJ4" i="1"/>
  <c r="AO17" i="1"/>
  <c r="AJ17" i="1"/>
  <c r="AJ8" i="1"/>
  <c r="AO16" i="1"/>
  <c r="AJ16" i="1"/>
  <c r="AO5" i="1"/>
  <c r="AJ5" i="1"/>
  <c r="AO19" i="1"/>
  <c r="AJ19" i="1"/>
  <c r="AO10" i="1"/>
  <c r="AJ10" i="1"/>
  <c r="AJ14" i="1"/>
  <c r="AO7" i="1"/>
  <c r="AJ7" i="1"/>
  <c r="AO27" i="1"/>
  <c r="AJ27" i="1"/>
  <c r="AJ13" i="1"/>
  <c r="AJ3" i="1"/>
  <c r="AO8" i="1"/>
  <c r="AO13" i="1"/>
  <c r="AO14" i="1"/>
  <c r="AO3" i="1"/>
  <c r="AY7" i="1" l="1"/>
  <c r="AY6" i="1"/>
  <c r="AY4" i="1"/>
  <c r="AY5" i="1"/>
  <c r="AQ1" i="1"/>
  <c r="AY8" i="1" l="1"/>
  <c r="AZ4" i="1" s="1"/>
  <c r="AZ7" i="1" l="1"/>
  <c r="AZ6" i="1"/>
  <c r="AZ5" i="1"/>
  <c r="AZ8" i="1" l="1"/>
</calcChain>
</file>

<file path=xl/sharedStrings.xml><?xml version="1.0" encoding="utf-8"?>
<sst xmlns="http://schemas.openxmlformats.org/spreadsheetml/2006/main" count="11440" uniqueCount="3021">
  <si>
    <t>DNR</t>
  </si>
  <si>
    <t>8.2</t>
  </si>
  <si>
    <t>2020-01365</t>
  </si>
  <si>
    <t>2020-01522</t>
  </si>
  <si>
    <t>2020-01523</t>
  </si>
  <si>
    <t>2020-01608</t>
  </si>
  <si>
    <t>2020-01705</t>
  </si>
  <si>
    <t>2020-01783</t>
  </si>
  <si>
    <t>2020-01875</t>
  </si>
  <si>
    <t>2020-01973</t>
  </si>
  <si>
    <t>2020-01977</t>
  </si>
  <si>
    <t>2020-02093</t>
  </si>
  <si>
    <t>2020-02122</t>
  </si>
  <si>
    <t>2020-02183</t>
  </si>
  <si>
    <t>2020-02189</t>
  </si>
  <si>
    <t>2020-02185</t>
  </si>
  <si>
    <t>2020-02218</t>
  </si>
  <si>
    <t>2020-02444</t>
  </si>
  <si>
    <t>2020-02446</t>
  </si>
  <si>
    <t>2020-02520</t>
  </si>
  <si>
    <t>2020-02550</t>
  </si>
  <si>
    <t>2020-02580</t>
  </si>
  <si>
    <t>2020-02582</t>
  </si>
  <si>
    <t>2020-02592</t>
  </si>
  <si>
    <t>2020-02664</t>
  </si>
  <si>
    <t>2020-02747</t>
  </si>
  <si>
    <t>2020-02860</t>
  </si>
  <si>
    <t>N/A</t>
  </si>
  <si>
    <t>Region Västerbotten</t>
  </si>
  <si>
    <t>Nej</t>
  </si>
  <si>
    <t>Hälsa</t>
  </si>
  <si>
    <t>Pandemin orsakad av det nya coronaviruset (COVID-19) sker i ett kunskapsläge som av förklarliga skäl är
minimalt. Kirurgiska specialiteter och patienter kommer att drabbas likväl som övriga, inte minst när
rapporter om gastrointestinala symtom och konsekvenser nu börjar dyka upp. Infektion kan potentiellt
komplicera operativa ingrepp, men även vara en risk för nyopererade patienter. Kunskapsläget kring
COVID19 och kirurgi behöver därmed förbättras. Det är lanserat en internationell multicenter studie
(CovidSurg) med detta syfte, där kirurger frå över 55 länder redan är intresserade att bidra med data.
Huvudmålet är att etablera förekomsten av mortalitet och riskfaktorer för detta för patienter som under
någon gång av ett sjukdomsförlopp med COVID19 opereras i en operationssal. Patienter som är infekterade
eller där smitta uppstår postoperativt, eller där en klinisk diagnos av COVID19 ställts, kan alla inkluderas. All
data kommer att registreras i en elektronisk web-baserad databas och vara komplett anonymiserade,
inklusive datum för åtgärd, för att göra detta förenligt med att inte behöva explicit samtycke, eftersom
såväl prospektiva som retrospektiva registeringar kan komma att behövas för att denna slags studie ska
kunna genomföras. Tidsperioden för denna studie är minst mars-september 2020, när pandemin troligen är
över.</t>
  </si>
  <si>
    <t>Från Sverige kan uppskattningsvis ett hundratal patienter bli aktuella. Siffran är dock mycket ungefärlig och
kan vara lägre, men också betydligt högre.</t>
  </si>
  <si>
    <t>2020-000842-32</t>
  </si>
  <si>
    <t>Region Stockholm</t>
  </si>
  <si>
    <t>Västra Götalandsregionen, Region Skåne</t>
  </si>
  <si>
    <r>
      <rPr>
        <b/>
        <sz val="11"/>
        <color theme="1"/>
        <rFont val="Calibri"/>
        <family val="2"/>
        <scheme val="minor"/>
      </rPr>
      <t>3 § 1</t>
    </r>
    <r>
      <rPr>
        <sz val="11"/>
        <color theme="1"/>
        <rFont val="Calibri"/>
        <family val="2"/>
        <scheme val="minor"/>
      </rPr>
      <t xml:space="preserve"> Forskningen kommer att samla in känsliga personuppgifter.</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</si>
  <si>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</si>
  <si>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Ras eller etniskt ursprung Hälsa</t>
  </si>
  <si>
    <t>Detta är en fas-3 studie för behandling av måttlig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600 patienter randomiseras i förhållande 1:1:1 till en av följande behandlingar
- Grupp 1 – RDV behandling i 5 dagar + fortsatt standardvård
- Grupp 2 – RDV behandling i 10 dagar + fortsatt standardvård
- Grupp 3 – fortsatt standardvård
Del B: enrollerar patienter efter att Del A är klar. Här kommer ytterligare 1000 patienter få RDV behandling
i upp till 10 dagar (5 eller 10 dagar är beroende på analys av resultat från del A) + fortsatt standardvård.
Uppskattningsvis kommer 1600 patienter att inkluderas i studien på ca 100 kliniker runt om i världen. I
Sverige uppskattas ca 30 patienter per deltagande klinik att delta.</t>
  </si>
  <si>
    <t>3 månader</t>
  </si>
  <si>
    <t>Ungefär 1600 patienter runt om i världen förväntas delta i studien, varav ungefär 100 patienter i
Sverige</t>
  </si>
  <si>
    <t>2020-000841-15</t>
  </si>
  <si>
    <t>Detta är en fas-3 studie för behandling av svår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400 patienter randomiseras i förhållande 1:1 till en av följande behandlingar
- Grupp 1 – RDV behandling i 5 dagar + fortsatt standardvård
- Grupp 2 – RDV behandling i 10 dagar + fortsatt standardvård
Del B: enrollerar patienter efter att Del A är klar. Här kommer ytterligare ca 2000 patienter inkluderas.
Behandlingstilldelningen för deltagare i Del B kommer att baseras på huruvida de behandlas med mekanisk
ventilation (andningshjälp) eller ej. Patienter som bedöms vara i riskzon för att progrediera till ett sådant
tillstånd att mekanisk ventilation kan behövas, informeras om studien muntligen och får läsa
patientinformation. Skriftligt samtycke inhämtas om patienten är villig att delta. Innan patienten påbörjar
mekanisk ventilation tillfrågas patienten igen muntligen om hen fortsatt vill delta i studien. Om/när
patienten kommer till ett sådant tillstånd att mekanisk ventilation behövs, tillkallas intensivvårdsläkare
enligt klinisk rutin inom vården. Både muntligt och skriftligt samtycke dokumenteras i journalen.
Mekaniskt ventilerad behandlingsgrupp – RDV behandling i 10 dagar + fortsatt standardvård.
Grupp med förlängd behandling - RDV behandling i upp till 10 dagar (5 eller 10 dagar är beroende på analys
av resultat från del A) + fortsatt standardvård.
Uppskattningsvis kommer 2400 patienter att inkluderas i studien på ca 100 kliniker runt om i världen. I
Sverige uppskattas ca 30 patienter per deltagande klinik att delta.</t>
  </si>
  <si>
    <t>Ungefär 2400 patienter runt om i världen förväntas delta i studien, varav ungefär 100 patienter i
Sverige</t>
  </si>
  <si>
    <t>2020-001490-68</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</si>
  <si>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</si>
  <si>
    <t>Patienter med allvarlig luftvägsinfektion orsakad av SARS-CoV-2 (COVID-19) kräver vård i respirator för att syresätta sig. Under SARS-CoV-1 utbrottet 2004 testades behandling med inhalerad kväveoxid (iNO) på 14 patienter i Beijing (Clinical Infectious Diseases, Volume 39, Issue 10, 15 November 2004, Pages 1531–1535, https://doi.org/10.1086/425357). Studien visade god effekt på de behandlade patienternas syresättning som kvarstod efter att behandlingen avslutats. Vi vill testa om iNO har samma effekt hos patienter med COVID-19 som vårdas i respirator. Detta är en Svensk delstudie av en klinisk prövning (NCT04306393) som samordnas av Massachusetts General Hospital, Boston, USA.</t>
  </si>
  <si>
    <t>Så snart som möjligt</t>
  </si>
  <si>
    <t>Q4 2020</t>
  </si>
  <si>
    <t>40 patienter i Sverige (totalt 200)</t>
  </si>
  <si>
    <t>2020-001349-37</t>
  </si>
  <si>
    <t>Karolinska Institutet</t>
  </si>
  <si>
    <t>Umeå universitet, Karolinska Institutet, Uppsala universitet, Lunds universitet, Göteborgs universitet, Örebro universitet</t>
  </si>
  <si>
    <t>Region Blekinge, Blekingesjukhuset, Karlskrona</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</si>
  <si>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</si>
  <si>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Hälsa Genetiska uppgifter</t>
  </si>
  <si>
    <t>Frågeställning: Kan hyperbar oxygen (HBO) minska behovet av respiratorvård och minska dödligheten vid
COVID-19?
Bakgrund: För patienter som utvecklar svår lunginflammation vid COVID-19 och behöver respiratorvård är
dödligheten över 50%. Man har sett en kraftig inflammatorisk reaktion i lungvävnaden hos avlidna
patienter. De vita blodkroppar som startar inflammationen i kroppen verkar reagera för starkt och detta
förvärras av att man får syrgas under lång tid. HBO innebär att man ger mycket syrgas under kort tid i en
tryckkammare, vilket istället visat sig fördelaktigt vid inflammation och ökar kroppens förmåga att hantera
syrebrist. HBO används idag på 5 sjukhus i Sverige med daglig behandling för svåra infektioner och
inflammationer. HBO är inte riskfritt; ont i öronen är vanligt medan allvarliga biverkningar som lungskador
och kramper är mycket sällsynt &lt;1/10000 behandlingar. Nuvarande situation med mycket hög dödlighet i
COVID-19 vid ARDS hos "riskgrupper", brist på respiratorer och annan botande behandling kan motivera
användning av HBO. Det finns endast 5 fall rapporterade från Kina där man visar bra effekt av HBO vid
COVID-19 men det finns inte heller några andra effektiva läkemedel. Det finns underlag i djurstudier som
stödjer att HBO kan fungera vid detta syndrom genom att dämpa inflammation och minska lungskadan.
HBO klassas som en behandlingsmetod i de flesta länder. I Sverige har syrgas registrerats som ett
läkemedel varför denna studie i sverige kommer göras som en klinisk läkemedelsstudie för att kunna
inkludera svenska patienter.
Preliminära resultat: Vi har sett att 30 minuters HBO ändrar genuttryck i vita blodkroppar på friska
försökspersoner.
Syfte: Klinisk prövning för att undersöka om HBO minskar risken för respiratorbehov, sjuklighet och död
samt att undersöka om mekanismerna kan förklaras genom analys av vita blodkroppar i blodet.
Metod: Randomiserad, kontrollerad, ej blindad läkemedelsprövning, 30 min HBO i max 5 dagar jämfört
med vanlig vård, blodprover.
Undersökningsvariabler: dödlighet, behov syrgas och intensivvård, blodprover för molekylära analyser
Betydelse: Om svår lunginflammation av COVID-19 minskar med HBO, kan resurser och liv sparas samt
vetenskaplig analys och uppföljning kan leda till kunskapsvinster för framtida liknande tillstånd.</t>
  </si>
  <si>
    <t>Så snart som möjligt, dvs från beslutsdatum.</t>
  </si>
  <si>
    <t>Vi avser inkludera 20 patienter in en första omgång med frekventa analyser av tagna prover och
uppföljningar för att sedan inkludera 200 patienter in en multicenterstudie.</t>
  </si>
  <si>
    <t>Ja</t>
  </si>
  <si>
    <t>Västra Götalandsregionen</t>
  </si>
  <si>
    <t>Skånes Universitetssjukhus i Lund, Skånes Universitetssjukhus i Malmö, Karolinska sjukhuset i Danderyd, Akademiska sjukhuset i Uppsala</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</si>
  <si>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</si>
  <si>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t>Akut lungsvikt som kräver respiratorbehandling är den vanligaste orsaken till intensivvård i Sverige och tillståndet har en hög mortalitet; ungefär 40 %. Till stor del beror den höga mortaliteten på patientens underliggande sjukdom t.ex. blodförgiftning eller trauma men respiratorbehandlingen i sig kan också ge mekaniska skador på lungorna med risk för sekundär utveckling av akut lungsvikt och svikt i andra organsystem såsom lever, njurar, hjärta och hjärna. För att minska risken och skadorna av ventilatorbehandling krävs dels förbättrad monitorering av lungfunktion, dels att metoder för mer skonsam respiratorbehandling utvecklas och utvärderas. Studierna avser att kartlägga lungornas elastiska egenskaper (lungelastans och transpulmonellt drivtryck) hos olika patientgrupper, lungfriska och patienter med akut lungsvikt, med den non-invasiva s.k. PEEP stegsmetoden. Eftersom metoden är non-invasiv och bara bygger på en förändring av det slutexpiratoriska trycket i respiratorn, kan den enkelt appliceras under kliniska förhållanden och möjliggör därmed en kraftigt förbättring vad gäller monitorering och inställning av ventilatorbehandling både hos patienter under narkos vid "stor kirurgi" och patienter med akut lungsvikt på intensivvårdsavdelning. Under narkos kommer patienterna lungelasticitet att mätas direkt efter start av narkosen och under operationen samt före väckning. På intensivvården kommer mätproceduren att appliceras direkt efter att patienten lagts i respirator och sedan under respiratorvården när vanliga intensivvårdsåtgärder sker, såsom ändring av respiratorinställning vad gäller andetagsvolym, andningsfrekvens, slutexpiratoriskt tryck (PEEP) och liknande åtgärder liksom luftvägssugning och inhalationer för att kartlägga lungornas elastiska egenskaper inom ramen för den variation som normalt förekommer på intensivvårdspatienter.</t>
  </si>
  <si>
    <t>200 patienter totalt, 100 patienter som sövs för operation och 100 intensivvårdspatienter.</t>
  </si>
  <si>
    <t>Capio S:t Görans sjukhus</t>
  </si>
  <si>
    <t>Patienter med COVID-19 i behov av intensivvård har uppvisat en form av andningssvikt som tett sig atypisk jämfört med den man normalt ser hos intensivvårdade patienter med liknande tillstånd. Det finns en misstanke om att virussjukdomen orsakad av SARS-CoV-2 skulle kunna ge upphov till en ökad tendens att bilda tromber (blodproppar) i bland annat lungans blodkärl vilket skulle kunna förklara denna diskrepans. Stöd för denna hypotes är 1) att man sett tromber i lungorna vid obduktion av patienter som avlidit i SARS, epidemin orsakad av ett coronavirus 2003; 2) att patienter som är allvarligt sjuka i COVID-19 ofta har förhöjt d-dimer, ett blodprov som mäter en nedbrytningsprodukt vid trombosbildning.
I detta projekt kommer vi analysera ett blodprov på patienter som testats positivt med COVID-19 och som är i behov av inneliggande vård. Provet kallas rotationstromboelastometri (ROTEM) och är ett sätt att uppskatta koagulationsförmågan hos en individ. En variabel man kan få ut från analysen är maximal koagelfasthet (MCF) som anses vara ett bra mått på hur benägen man är att utveckla tromber. Om vi kan visa att MCF-värdet är högt hos allvarligt sjuka patienter med COVID-19 ger det stöd för hypotesen att tromber i lungan kan utgöra en del av sjukdomsbilden och kan därmed förklara en del av andningssvikten. Det öppnar också för möjligheten att använda provet för att bedöma prognosen och styra behandlingen för en nyinsjuknad patient i COVID-19.</t>
  </si>
  <si>
    <t>Provtagning kommer kunna utföras så snart etikansökan är godkänd.</t>
  </si>
  <si>
    <t>Ca 3 månader efter projektstart.</t>
  </si>
  <si>
    <t>Vi planerar att inkludera alla patienter med COVID-19 som söker Akutmottagning i Stockholm (CStG eller NKS) och läggs in på vårdavdelning under en 3-månaders period. Vi hoppas kunna rekrytera 150 patienter och kommer att fortsätta inkludera patienter under hela 3-månaders perioden även om vi skulle kunna inkludera fler än 150 patienter. Första delprojektet kommer skrivas efter 30 patienter inkluderats, dessa patienter kommer även ingå i datan för andra delprojektet.</t>
  </si>
  <si>
    <t>2020-001748-24</t>
  </si>
  <si>
    <t>Karolinska Institiutet</t>
  </si>
  <si>
    <t>Covid-19 är ett stort hot mot den globala folkhälsan med en rapporterad SARS-CoV-2 mortalitet på 0.5-
5%, även om denna är svår att beräkna då totala antalet smittade är okänt. De senaste fynden tyder på att
varje person som är infekterad med viruset SARS-CoV-2 smittar i medeltal 2-3 andra personer och att
Covid-19 sjukdomen är mer dödlig och ger mer kritisk sjukdom än säsongsinfluensa. Det finns för
närvarande ingen godkänd behandling för Covid-19 men det pågår flertal kliniska studier som utvärderar
effekt av terapi med bla med remdesivir och klorokin. När SARS-CoV-2 infektion är förenad med svår
andningssvikt är det dock väldigt svårt att vända förloppet med stödjande terapi och många patienter
kräver då respirator och/eller intensivvård. Nya data tyder på att det vid kritisk Covid-19 sjukdom pågår en
storm av inflammation, s.k. cytokinkaskad, som leder till att sjukdomen blir okontrollerbar och dödlig. Nya
terapier för att minska risken för denna inflammationsstorm behövs därför snabbt.
Hydroxyklorokin och klorokinfosfat används idag som immunmodulerande behandling off label i tidiga
stadier av sjukhuskrävande Covid-19. Effekten är inte säkerställd men många studier pågår. Klart är att
även patienter som fått dessa läkemedel tidigt kan drabbas av kritisk andningssvikt och död.
Förutom sedvanlig stödjande symtomatisk behandling och om indicerat behandling mot samtidiga
bakterieinfektioner behövs mer specifik immunmodulerande terapi.
Patienter med kritisk Covid-19 sjukdom har påtaglig brist på vita blodkroppar och specifika immunceller,
s.k. T celler. Man har föreslagit att T cellerna dessutom är "utmattade" då de uppvisar ett ökat uttryck av
markörer för detta. Vissa inflammationsämnen (tex IL-1 och IL-6) är kraftigt stegrade hos patienter som är
allvarligt sjuka i Covid-19. Dessa är viktiga i inflammationskaskaden och det finns s.k. biologiska läkemedel
som används rutinmässigt vid reumatologiska och neurologiska sjukdomar som specifikt hämmar IL-1 och
IL-6 och har en acceptabel biverkningsprofil vid dessa sjukdomar. Eftersom det framförallt är denna
massiva inflammationskaskad som anses medverka till den svåra lunginflammationen och senare utveckling
av akut respiratorisk svikt (ARDS) vid COVID-19, är en rimlig utgångspunkt i behandlingshänseende att
kraftigt och snabbt dämpa överaktiveringen av immunsystemet, vilket är huvudsyftet med denna studie.
Det bör påpekas att eftersom de Il-6 och IL-1 hämmande läkemedlen dämpar immunförsvaret finns det
även en risk för infektionsutveckling, och om det finns en pågående infektion kan den förvärras. Dessa
risker är dock inte mer betydande än vad man vanligen ser med andra biologiska läkemedel, som t ex TNFhämmare.
S k off-label användning av fr a IL-6 blockad men även IL-1 blockad vid COVID-19 i Italien, och
hos några patienter i Sverige har inte associerats med svårare infektion. Merparten av dessa patienter har
även under denna behandling samtidigt stått på antibiotikaskydd, vilket också kan ha medverkat i detta
hänseende.
IL-6 blockad med det registrerade läkemedlet tocilizumab har hittills använts off label i Sverige vid Covid-19
och initiala erfarenheten är god, men ännu inte vetenskapligt rapporterad. IL-1 blockad med anakinra har
också avändts off label, om än in mindre utsträckning. Globalt sett pågår nu 5 olika studier
(Clinicaltrials.gov 31 mars) med av tocilizumabi och en studie med anakinra vid Covid-19. Det är nu av
yttersta vikt att dessa terapier studeras kontrollerat i Sverige.</t>
  </si>
  <si>
    <t>Planerat start av studien beräknas till 2020-04-16</t>
  </si>
  <si>
    <t>120 patienter</t>
  </si>
  <si>
    <t>2020-000982-18</t>
  </si>
  <si>
    <t>Universitetssjukhuset i Linköping,
Skånes Universitetssjukhus,
Universitetssjukhuset i Örebro,
Akademiska sjukhuset i Uppsala, 
Umeå Universitetssjukhus,
Sahlgrenska Universitetssjukhuset i Göteborg</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</si>
  <si>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</si>
  <si>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Covid-19 (coronavirus disease 2019) är en ny virusinfektion som har spridit sig i hela världen. De flesta personer får bara milda förkylningssymtom, men några blir allvarligt sjuka och inlagda på intensivvårdsavdelningar med bland annat lungsvikt som kräver stödbehandling i respirator.
Dessvärre finns det idag ingen känd specifik behandling mot detta virus. Remdesivir och Hydroxyklorokin är läkemedel som i experimentella studier och hos enstaka patienter visat lovande resultat. I den här studien vill man undersöka om dessa läkemedel kan bromsa sjukdomsutvecklingen hos patienter inlagda på sjukhus med covid-19. Alla patienter får stödbehandling i form av antibiotika eller organstöttande behandling. Patienterna delas slumpmässigt in i tre grupper, en grupp får tillägg av remdesivir, en grupp får tillägg av hydroklorokin och en grupp erhåller enbart stödbehandling. 
Remdesivir är ett experimentellt och antiviralt läkemedel som i dagsläget inte är godkänt för någon indikation. Remdesivir attackerar virusets förmåga att replikera i kroppen och har i djurstudier fungerat mot ytterligare två dödliga coronavirus, SARS och MERS, särskilt när det ges kort efter att symtomen uppträder.
Läkemedlet ges som infusion, under ca 30 minuter, en gång om dagen i totalt tio dagar. Första dagen ges 200 mg, därefter 100 mg dagligen.
Remdesivir har få kända biverkningar bortsett från lågt blodtryck. De vanligaste biverkningarna är i övrigt magbesvär, såsom minskad aptit, halsbränna, sjukdomskänsla, lös avföring eller förstoppning. Allmän sjukdomskänsla med huvudvärk, yrsel, darrningar, klåda eller konstig känsla i öronen har också upplevts. Vissa patienters blodprover påvisar förändringar i hur väl njurar och lever fungerar, men dessa försvinner när man avslutar läkemedelsbehandlingen. 
Hydroxyklorokin är ett välkänt läkemedel som är godkänt för att behandla malaria (både behandling och profylax) och behandla vissa autoimmuna sjukdomar (t ex reumatoid artrit och SLE).
Läkemedlet ges oralt (på intesivvårdsavdening via gastrointestinal slang) två gånger dagligen. Första dagen ges 800 mg två gånger, därefter ges 200 mg två gånger dagligen i 10 dagar.
De vanligaste biverkningarna är magbesvär såsom illamående, magkramper/magsmärta och hudbiverkningar såsom utslag och klåda, samt yrsel. Man har även sett längre ledningstid i hjärtat och att vid långvarig användning kan reversibla ögonförändringar orsakas.
Syftet med studien är att undersöka om dessa tillgängliga antivirala läkemedel med potential att hämma SARS-CoV-2 har någon klinisk effekt på covid-19 infekterade patienter. Kunskaper från studien kan förhoppningsvis bidra till att klargöra om remdevisir och hydroxyklorokin har någon nytta och om tidig behandling krävs för att få effekt. Detta är viktig kunskap och högst relevant för framtida behandling av  covid-19 infekterade patienter.
Det är en internationell randomiserad studie .av tilläggsbehandling för  covid-19 hos inneliggande patienter som erhåller standardbehandling (SOLIDARITY TRIAL). Totalt kommer 1218 patienter inkluderas fördelat på tre behandlingsarmar (406 patienter per behandlingsarm) 
Sju kliniker i Sverige kommer att delta i studien.</t>
  </si>
  <si>
    <t>Q2 2020</t>
  </si>
  <si>
    <t>Q2 2022</t>
  </si>
  <si>
    <t>Totalt kommer 1218 patienter inkluderas i Sverige fördelat på tre behandlingsarmar (406 patienter per behandlingsarm).</t>
  </si>
  <si>
    <t>2020-001200-42</t>
  </si>
  <si>
    <t>Region Örebro län</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</si>
  <si>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</si>
  <si>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t>SARS-CoV-2 är ett coronavirus som kan infektera människa och orsaka sjukdomen COVID-19. Viruset blev identifierat i staden Wuhan i December 2019 men har sedan dess spridit sig globalt och orsakat en pandemi, enligt WHO 11e Mars 2020. Patienter med COVID-19 har oftast en mild sjukdomsmanifestation med övergående feber och luftvägssymtom men kan i vissa fall utvecklas till en svår lunginflammation med allvarlig andningssvikt och död. I vissa fall ses även njursvikt och blodtryckspåverkan. I de svåraste fallen krävs sjukhusvård för att stötta de sviktande organfunktionerna. I dagsläget finns ingen godkänd behandling för SARS-CoV-2 utan endast tillgång till stöttande behandling för de organ som sviktar, vanligtivis syrgasbehandling på vårdavdelning eller respiratorvård på intensvivårdsavdelning. Detta är en ny forskningsstudie som kommer undersöka den kliniska effekten av preparatet Camostat Mesilat på COVID-19 patienter som är inlagda på sjukhus. Det finns ingen tidigare klinisk erfarenhet i Sverige av att använda Carmostat Mesilat för patienter med COVID-19. Carmostat Mesilat har använts i Japan sedan 2006 för patienter med postoperativ matstrups reflux och kronisk bukspottkörtelsinflammation. Forskning har visat att Camostat mesilat (Foipan) som kommer användas i denna studie kan blockera SARS-CoV-2 från att ta sig in i de humana cellerna och därmed förhindra progress av infektionen. Det är därför viktigt att studera effekterna av Camostat Mesilat hos patienter diagnosticerade med COVID-19 genom en kontrollerad klinisk prövning. Studien kommer köras parallellt i Danmark. Syftet med denna studie är att utvärdera effekten av Camostat mesilat hos inlagda COVID-19 patienter och avgöra om behandlingen kan minska allvarlighetsgraden och varaktigheten av COVID-19. Forskningspersonerna kommer att väljas ut via specifika urvalskriterier för studien och slumpmässigt delas in i två grupper, grupp A och grupp B. Grupp A kommer att få en placebotablett tre gånger om dagen och grupp B Camostat Metylat tre gånger om dagen. Patienterna komma få Camostat Metylat eller placebo under 5 dagar i följd. Därefter kommer patienten följas upp efter 14 dagar och 30 dagar inom ramen för studien. Idag finns väldigt lite kunskap om hur SARS-CoV2 orsakar de svåra sjukdomsmanifestationerna av COVID-19. Covid-19 innebär en stor utmaning för sjukvården och samhället i stort. Dödligheten vid svår sjukdom är hög och möjlighet till vaccin kommer tidigast finnas tillhands om 18 månader. Det vetenskapliga värdet av denna studie är därför omfattande och det finns ett brådskande behov för klinisk forskning att stödja och vidare utforska den kunskap som man har erhållit från den prekliniska studier. Det finns ingen garanti att Cosmat Mesilat fungerar mot COVID 19, men tidigare pre-klinisk forskning har visat att detta läkemedel hämmar virusreplikationen (ökningen) av SARS-CoV-2 in-vitro (i provrörsförsök). Med den vetenskapliga kunskap som finns om detta preparat, samt de noggranna kontroller av forskningspersonernas säkerhet och välmående som kommer utföras (som på alla villkor måste prioriteras högre än den vetenskapliga utvecklingen och samhällets intressen), anses denna studie vara både etiskt och vetenskaplig motiverad och försvarsbar.</t>
  </si>
  <si>
    <t>Snarast, maj 2020.</t>
  </si>
  <si>
    <t>Sista planerade patientbesöket i maj 2021. Slutgiltig rapport tredje kvartalet 2021.</t>
  </si>
  <si>
    <t>Ca 30 forskningspersoner i Sverige. Totalt 180 personer för hela studien.</t>
  </si>
  <si>
    <t>2020-002027-10</t>
  </si>
  <si>
    <t>Sars-CoV-2 epidemin leder till stora påfrestningar på både den enskilde och på samhället. Även om många
får en lindrig form av Covid-19, är antalet personer som kräver sjukhusvård och som avlider stort. Både
internationellt och i Sverige verkar män drabbas hårdare, och i Sverige noteras en övervikt av män bland de
som läggs in på IVA (ca 75% män, 16 april).
Män är överrepresentaterade bland patienter som läggs in på IVA för Covid-19 (ca 75% män, 16 april).
Förklaringar till detta mönster skulle kunna vara rökning eller metabolt syndrom (med högt blodtryck,
övervikt och diabetes typ 2 som alla räknas till riskfaktorer), men i Sverige är män bara marginellt
överrepresenterade i dessa grupper (rökning: 16% män, 14% kvinnor; metabolt syndrom över 60 år: 26%
bland män, 19% bland kvinnor). En annan tydlig skillnad mellan män och kvinnor är testosteronnivåerna.
Sars-CoV-2 är ett coronavirus som binder till proteinet angiotensin-converting enzyme 2 (ACE2) på
målcellernas yta och efter att virusets S-protein modifierats med hjälp av transmembrane protease, serine
2 (TMPRSS2) på målcellen kan viruset internaliseras i cellen. I en musmodell när TMPRSS2 slagits ut har
man sett att infektion med influenza H1N1 (som också utnyttjar TMPRSS2 för att ta sig in i cellerna)
minskade och att lungpåverkan därmed också minskade. Man har också visat in vitro att blockering av
TMPRSS2 hämmar infektion av Sars-CoV-2.
TMPRSS2 är överuttryckt i prostatacancerceller jämfört med normalt prostataepitel och regleras av
androgenreceptorn i prostataceller. Det finns även visat att TMPRSS2 uppregleras i en lungcancercelllinje
om den stimuleras med androgen. Det finns inte visat ifall uttrycket minskar om man blockerar
androgenreceptorn.
Frågeställning är här om androgenreceptorantagonisten enzalutamide hämmar uttrycket av TMRPSS2, och
i så fall om det är tillräckligt för att dämpa infektionen av Sars-CoV-2 i lungepitelet hos patienter med
Covid-19.
I studien kommer män och kvinnor över 50 år som söker vård för och blir inlagda för mild till svår Covid-19
att tillfrågas om de vill delta i studien. Om de är lämpliga att delta kommer de att randomsieras 2:1 mellan
standardbehandling+enzalutamide och standardbehandling i upp till 5 dagar (avbryts vid utskrivning från
sjukhus). Forskningspersonernas symptom och sjukdomsstatus följs med en studiespecifik blankett och
sjukdomsskala som överensstämmer med flera pågående Covid-studier samt viss provtagning. Efter
avslutad behandling görs uppföljningar via veckovisa telefonsamtal första månaden, provtagning 30 dagar
och 6 månader samt uppföljning av forskningspersonerna via patientjournaler, intensivvårdsregister och
dödsorsaksregister.</t>
  </si>
  <si>
    <t>Studien kommer först att inkludera 100 patienter, med en DSMB-analys efter en explorativ fas om 45
patienter. Därefter kommer en powerberäkning att göras för att avgöra hur många patienter som krävs
totalt. Totalt förväntar vi att studien kommer behöva inkludera mellan 300 och 500 individer.</t>
  </si>
  <si>
    <t>2020-001928-34</t>
  </si>
  <si>
    <t>En del patienter med covid-19 får en kraftig inflammation med hög feber, allmänpåverkan och tilltagande
andningssvikt, ett tillstånd som kallas ARDS (acute respiratory distress syndrome). Tillståndet är förknippad
med hög dödlighet och i dagsläget finns det ingen bevisad effektiv behandling att erbjuda patienter som
utvecklar ARDS. I detta kliniska försök avser vi undersöka hypotesen att behandling med
inhalationssteroider av typen ciklesonid, ett vanligt läkemedel som används av ett stort antal patienter
med astma, kan minska risken för allvarlig covid-19 sjukdom. Hypotesen bygger på flertalet experiment i
djurmodeller och tidigare studier på människor som tyder på att risken för försämring i lungsjukdom under
akuta tillstånd skulle kunna minskas genom inhalationssteroiders inflammationsdämpande effekter samt
på laboratoriestudier som visar att ciklesonid skulle kunna hämma tillväxt av coronavirus. På S:t Görans
sjukhus har patienter med astma och kroniskt obstruktiv lungsjukdom (KOL) som drabbats av covid-19
behandlats med ciklesonid. Fram till och med 2020-04-05 hade 15 sådana patienter med covid-19
behandlats med ciklesonid varav ingen hade avlidit medan dödligheten var 16% hos 119 patienter som inte
behandlats med ciklesonid. Skillnaden kunde inte förklaras av bakomliggande sjukdomar eller i initial
sjukdomsgrad mellan grupperna.
Detta kliniska försök planeras genomföras på sjukhus i Stockholm/Västmanland och inkludera 446
patienter med covid-19 som vårdas inneliggande. Patienterna kommer att lottas till att antingen få
ciklesonid eller standard-vård. De två grupperna kommer att följas upp i 30 dagar och jämföras med
avseende på längden på erhållen syrgasbehandling samt risk för död och behov av respiratorvård.
Ciklesonid är ett välbeprövat läkemedel där omfattande studier och säkerhetsdata finns publicerat. Om
denna billiga och väl etablerade behandling kan förbättra prognosen för patienter med COVID-19 kommer
studien att ha stor betydelse för denna patientgrupp.</t>
  </si>
  <si>
    <t>2020-002040-22</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</si>
  <si>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</si>
  <si>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2-15% men sannolikt i stor utsträckning beror på sjukvårdens resurser för att hantera svår andningssvikt. Det saknas i nuläget effektiv, specifik behandling mot COVID-19. Flera observationella studier har dock alla pekat på att renin-angiotensin-aldosteronsystemet (RAAS) har en viktig roll i flera av effekterna viruset har på olika organsystem. Dessa effekter förefaller drivas genom att SARS-CoV-2-viruset infekterar olika vävnader genom att vinda in till den membranbundna formen av angiotensin. Det har därför föreslagits att blockad av RAAS-systemet skulle kunna leda till en förbättring i kliniska utfall för patienter med COVID-19. Detta stöds av tidigar observationella data, men eqipoise föreligger likväl. I denna randomiserade studie vill vi testa hypotesen att RAAS-blockad med angiotensinreceptorblockaren Losartan minskar mortaliteten och behovet av intensivvård för patienter med COVID-19, jämfört med standardbehandling. Studien kommer genomföras som en pragmatisk studie bland patienter på sjukhus. Patienterna kommer följas från randomisering under hela deras sjukhusvistelse. Totalt kommer vi inkludera 750 patienter.</t>
  </si>
  <si>
    <t>Svårt att säga beroende på epidemins utveckling, men med nuvarande insjuknande &lt; 3 månader</t>
  </si>
  <si>
    <t>Totalt planerar vi att randomisera 750 patienter</t>
  </si>
  <si>
    <t>Göteborgs Universitet,
Karolinska Institutet,
Region Dalarna,
Region Halland - KK Hallands Sjukhus,
Region Jönköpings län,
Region Kalmar län,
Region Norrbotten,
Region Skåne,
Region Stockholm,
Region Sörmland,
Region Uppsala,
Region Östergötland,
Region Örebro Län,
Region Värmland,
Region Västerbotten,
Region Västernorrland,
Region Västmanland,
Uppsala universitet</t>
  </si>
  <si>
    <t>Vi vill studera hur SARS-CoV-2 viruset påverkar graviditetsutfall, kvinnans och barnets hälsa. I ett nationellt
projekt ämnar vi att 1) bygga upp en gemensam databas och biobank med prover från både mor och barn
samt 2) följa upp barnens hälsa samt hur kvinnor och deras partners upplever förlossningen och det tidiga
föräldraskapet under Coronapandemin.
Kunskap om hur SARS-CoV-2 påverkar graviditetsutfall baseras än så länge på ett 100-tal publicerade fall.
Det finns idag ingen kunskap om hur smittan under tidig graviditet påverkar graviditetsutfallet, hur/när
barnet kan smittas av sin mor eller hur graviditet påverkar COVID-19. Det råder osäkerhet avseende
övervakning av graviditet, tidpunkt/sätt för förlossning, om mor och barn ska separeras efter förlossning
och hur en infektion in utero påverkar barnets hälsa framöver.
Samtliga svenska kvinnokliniker och anslutna neonatalenheter har bjudits in till att bidra med att samla in
blodprover under graviditeten och i samband med förlossningen blod och nasofaryngeal/svalg svabb och i
fall av bekräftad smitta även samla in urin, vaginal- och rektal-svabb, moderkaksvävnad, bröstmjölk samt
navelsträngsblod, nasofaryngeal/svalg och rektal-svabb från barnet. Vid kejsarsnittsförlossning tillkommer
fostervatten och spinalvätska. Prover undersöks avseende förekomst av SARS-CoV-2, antikroppar,
koagulation och den immunologiska reaktionen. Barnen följs upp i form av frågeformulär upp till 1 årsåldern
och via registren ända upp till vuxenålder.
Vården har förändrats mycket för att förebygga smittan. Kvinnans och partnerns upplevelse kommer att
följas med hjälp av webbaserade enkäter baserade på validerade skattningsinstrument samt i form av en
intervjustudie.
Slutligen kommer data via personnumren kopplas till svenska hälso-, kvalitets- och SCB-register. Vid
oklarheter kommer vi även att inhämta information från kvinnans och barnets journal.
I den andra delen av studien ämnar vi att analysera de screeningprover som tas under 3 månader i tidig
graviditet av alla gravida för att studera förekomst av SARS-CoV-2 antikroppar och relatera informationen
till graviditetsutfall.</t>
  </si>
  <si>
    <t>Insamling av data till biobank &amp; enkätform under pandemin, långtidsuppföljning via registren</t>
  </si>
  <si>
    <t>Då SARS-CoV-2 är ett nytt virus är det svårt att beräkna ett statistiskt underlag för studiepopulationen.
Prevalensen i den gravida populationen är okänd, men kan skattas till 7% enligt ovan. Under 1 år kommer
det att förlösas mera än 70 000 kvinnor på deltagande sjukhus som kan vara aktuella för (delar av) studien.
Vi planerar en första analys efter att 200 kvinnor har inkluderats i COVID-19 gruppen och 1000 i screeninggruppen.
Insamling av enkätdata planeras fortgå under hela COVID-19-pandemi</t>
  </si>
  <si>
    <t>2020-001849-39</t>
  </si>
  <si>
    <t>Region Skåne</t>
  </si>
  <si>
    <t>COVID-19, som orsakas av SARS-CoV-2 viruset, har lett till en pandemi i vilken många personer har blivit
svårt sjuka och avlidit. Symptombilden vid COVID-19 är varierande och en del personer får mycket lindriga
symptom medan andra får svår sjukdom med andningspåverkan. Diagnosen ställs genom påvisande av
virus i övre luftvägssekret. Det saknas idag specifik behandling mot COVID-19. Ett antal olika antivirala eller
immunmodulerande behandlingar har föreslagits och en rad av dessa är under klinisk prövning. Vid svår
sjukdom utgörs behandlingen i första hand av syrgastillförsel och om det blir otillräckligt krävs
andningsunderstöd antingen i formen av icke-invasivt andningsstöd (NIV) eller i form av
respiratorbehandling. De patienter med COVID-19 som respiratorbehandlas har ofta långa behandlingstider
och endast en liten andel klarar sig ur respiratorn enligt rapporter från till exempel Italien. Det finns
beskrivningar av att personer med COVID-19 i respirator har mycket segt slem som är svårt att få upp ur
lungorna.
Ett kännetecken för patienter som blir svårt sjuka i COVID-19 är att de har en mycket starkt uttalad
inflammatorisk process i kroppen. Detta avspeglas i höga nivåer av olika inflammationsdrivande ämnen i
kroppen och i hög feber. Kroppens koagulationssystem är också kraftigt aktiverat. Det är inte känt varför en
del personer får så kraftig inflammation medan andra läker ut infektionen.
Ett av kroppens viktigaste försvarssystem är de vita blodkroppar som kallas för neutrofila granulocyter.
Dessa celler är specialiserade på att "äta upp" bakterier och andra smittämnen. Denna process benämns
fagocytos. När en neutrofil inte klarar att avdöda allt smittämne kan den som en sista åtgärd skicka ut sin
cellkärna som då bildar en nätlik struktur som fångar in smittämnet. Dessa strukturer kallas för NETs
(Neutrophil Extracellular Traps) och det är känt att sådana bildas i luftvägarna t.ex. vid lungsjukdomen
cystisk fibros men också vid lunginflammation. NETs består av DNA och till DNAt finns olika proteiner
bundna. Eftersom NETs består av DNA kan de lösas upp med enzymer som bryter ned DNA (sk DNas). Vid
cystisk fibros används ett DNas, Pulmozyme®, som inhalationsläkemedel för att lösa upp DNA och slemmet.
Läkemedlet tas i form av inhalation en till två gånger om dagen och brukar tolereras väl av patienterna.
I preliminära försök har vår forskargrupp kunnat visa att det finns NETs i sputum från patienter med COVID-
19. Fem patienter har därför erhållit behandling med DNas inom ramen för vanlig sjukvård och dessa
patienter har förbättrats tydligt och har i alla 5 fall kunnat skrivas hem i gott skick.
Syftet med projektet som här beskrivs är att undersöka om behandling med pulmozym till patienter COVID-
19 gör att patienterna blir friska snabbare. Vi vill också undersöka om det kan finnas biverkningar till
pulmozymbehandling, om behandling gör att man kan undvika respiratorbehandling samt om behandling
leder till bättre chans att överleva infektionen.</t>
  </si>
  <si>
    <t>2020-04-27 För det fall etikprövningsansökan bifalles startas studien omgående.</t>
  </si>
  <si>
    <t>100 personer</t>
  </si>
  <si>
    <t>Stockholms Läns Landsting, Region Skåne, Region Uppsala</t>
  </si>
  <si>
    <r>
      <rPr>
        <b/>
        <sz val="11"/>
        <color theme="1"/>
        <rFont val="Calibri"/>
        <family val="2"/>
        <scheme val="minor"/>
      </rPr>
      <t>3 § 1</t>
    </r>
    <r>
      <rPr>
        <sz val="11"/>
        <color theme="1"/>
        <rFont val="Calibri"/>
        <family val="2"/>
        <scheme val="minor"/>
      </rPr>
      <t xml:space="preserve"> Forskningen kommer att samla in känsliga personuppgifter. </t>
    </r>
  </si>
  <si>
    <t>Den 11 mars deklarerade WHO att covid-19 är en pandemi. Individer med den kroniska sjukdomen cystisk
fibros (CF) klassas som en riskgrupp, vilket kan innebära en ökad risk för ett allvarligt sjukdomsförlopp med
bestående skada vid en covid-19 infektion. CF är en allvarlig genetisk sjukdom som resulterar i en förtidig
död och där barn och ungdomar med CF tillbringar ca var 6e vecka på sjukhus i syfte att försöka bromsa
progressen av CF-sjukdomen. Individer med CF har ofta symtom från luftvägarna (tex. hosta och rosslighet)
och pga. rådande rekommendationer för att minska smittspridningen av covid-19 i samhället och på våra
sjukhus kan individer med CF inte längre erbjudas lika frekventa sjukhusbesök.
I dag finns innovativ teknologi, tex mobila hemspirometrar och digitala vågar som kan användas utanför
sjukhuset av patienten och familjen för att dela hälsodata med sin vårdgivare. Genom vårdbesök på distans
minskar risken och rädslan att en individ med CF ska bli smittad eller sprida smittande vidare till andra
riskgrupper och skapar och också möjlighet till en mer proaktiv och individualiserad vård. En pilotstudie vid
Göteborgs pediatriska CF center som avslutas precis innan covid-19 pandemin visar att det möjligt och
bedriva vård på distans inom CF och vårdtagare och deras vårdnadshavare och vårdgivarna var mycket
positiva till att komplettera dagens fysiska vård med digitala vårdbesök.
Syftet med den denna prospektiva multicenter-studie är att utvärdera om barn och ungdomar med CF är
fortsätter vara klinisk stabila över tid när vissa fysiska kontrollbesök besök ersätts med vårdbesök på
distans. Studien planeras att starta under sommaren 2020 och barn och ungdomar i åldern 5–17 år med CF
vid något av Sveriges CF center erbjuds att delta i studien under 6 månaders tid.</t>
  </si>
  <si>
    <t>Q2/Q3 2020</t>
  </si>
  <si>
    <t>Q2 2021</t>
  </si>
  <si>
    <t>Alla barn med CF i ålder 5-17 som uppfyller inklusions- och exklusionskriterier kan vara med i studien.
Målet med studien är 70st (se Power-beräkning)</t>
  </si>
  <si>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</si>
  <si>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t>Genetiska uppgifter</t>
  </si>
  <si>
    <t>Covid-19 pandemi är en enorm belastning på mänskligheten. Det finns en hel rad frågor kring virusets skadeverkan som endast kan avgöras genom någran analys av vävnadsmaterial framhållen genom klinisk obduktion. Det finns redan över 7000 dödsoffer runt om världen men utfördes bara ett fåtal obduktioner, huvudsakligen av rättsmedicindoktorer med fokus på beskrivning av makroskopiska förändringarna. De fåtal publicerade rapport gav liten insyn om sjukdomsförloppet. Väldig viktiga frågor kvarstår som kan bara besvarars med detaljerad virologisk, immunohistokemisk, molekylärbiologisk, immunologisk och cellbiologisk analys av infekterade vävnader. Syftet med projektet är att analysera vävnadsmaterial som är tagen genom rutin klinisk obduktion av personer avlidna i samband med Covid-19 pandemi var den kliniska frågaställningen är - dödsorsaken. Obduktionerna utförs inom patologavdelningens rutinverksamhet och provtagningen är mestadels identisk till den rutinvävnadsanalys som behövs att avgöra dödsorsaken. Utökad analys betyder att proverna samlas i flertal olika fixering och transportvätskor och användas även för en rad extra analyser. Analyserna ger information om varför vissa patienter har lindriga medan andra patienter har svåra symtom. De besvarar viktiga frågor om virusets persitens i kroppen samt detaljer om utsöndringsmekanismer. De svarar om risker ab olika vaccinationsstrategier samt varnar om möjliga långvariga komplikationer.</t>
  </si>
  <si>
    <t>Thermo Fisher Scientific</t>
  </si>
  <si>
    <t>Sedan slutet av 2019 sprids det nya coronaviruset, SARS-CoV-2, över världen. Patienter som smittats med
SARS-CoV-2 kan vara asymptomatiska eller uppvisa symtom som feber, trötthet, torrhosta,
andningssvårigheter. Symtomatisk infektion kan variera från mild till svår. Lunginflammation kan utvecklas
och sjukhusinläggning kan behövas. Patienter kan behöva syras och sjukdomen kan utvecklas till acute
respiratory distress syndrome (ARDS, chocklunga) som kräver behandling i respirator. Vissa patienter kan
avlida av sjukdomen. Ålder över 70 år, diabetes, högt blodtryck och fetma tros vara riskfaktorer för svår
sjukdom. Behandlingen är i dagsläget huvudsakligen symptomatisk eftersom det inte finns något specifikt läkemedel
eller terapi tillgängligt.
För att undvika alltför hög belastning på sjukvården och samhället i stort är det viktigt att kontrollera
spridningen av sjukdomen. Viruset sprids via droppsmitta och personer som har symtom eller som varit i
nära kontakt med sjuka eller potentiellt infekterade individer bör vara i karantän.
För att påvisa en pågående infektion används s k PCR (polymerase chain reaction)-test, men i vården och
samhället finns ett stort behov av antikroppstest som påvisar om en person redan haft en SARS-CoV-2-
infektion eller ej. Testning av antikroppar mot SARS-CoV-2 kan hjälpa till att upptäcka genomgången
infektion eller, när det finns tillgängligt, immunsvar efter vaccination.
Thermo Fisher Scientific, Immundiagnostics Division (tidigare Pharmacia Diagnostics och Phadia) har
närmare 50 års erfarenhet av att utveckla högkvalitativa antikroppstest inom områdena allergi och
autoimmunitet. Företaget har också automatiserade system/apparatur för att genomföra analyserna, med
kapacitet att leverera från 60 till 960 resultat/timme beroende på valt system. För att utnyttja kunnandet
och existerande teknik har företaget påbörjat utveckling av antikroppstest för att detektera IgM-, IgA- och
IgG- antikroppar mot SARS-CoV-2. För att kunna utveckla och validera ett sådant test behövs blodprover
från personer som genomgått en SARS-CoV-2-infektion.</t>
  </si>
  <si>
    <t>Så snart etiskt godkännande erhållits; kvartal 2, 2020</t>
  </si>
  <si>
    <t>Provinsamlingen förväntas vara avslutad under år 2020.</t>
  </si>
  <si>
    <t>Upp till 200.</t>
  </si>
  <si>
    <t>Studiens syfte är att studera förekomsten av blodproppar i benens djupa blodkärl (vener) hos patienter
inom intensivvården på Karolinska sjukhuset i Solna med COVID-19. Det är tidigare känt att infektioner och
immobilisering orsakar en ökad risk för blodproppar, studier från flera länder (Kina, Italien, Nederländerna
och Frankrike bl.a.) och rapporter från svenska center har noterat en ökad benägenhet för
koagulationsrubbning och blodproppar hos patienter med COVID-19.
Blodproppar i det venösa systemet - även kallad venös tromboembolism (VTE) inom medicin - är ett
allvarligt tillstånd som kan utvecklas i djupa blodkärl och riskera att embolisera (följa blodströmmen) till
hjärtat och täppa till artärer i lungan. Detta kan leda till en akut försämring av lungfunktion (minskad
syresättning) och hjärtfunktion (blodproppar i cirkulationen) hos COVID-19 patienter med redan uttalad
organsvikt.
Samtliga inneliggande patienter med COVID-19 får idag behandling med blodförtunnande läkemedel
(trombosprofylax) för att motverka detta. Denna studie avser att screena för venös trombossjukdom med
ultraljud av benen hos intensivvårdspatienter med COVID-19.</t>
  </si>
  <si>
    <t>V. 20 - 21, 2020.</t>
  </si>
  <si>
    <t>V. 24, eller när 100 patienter inkluderats.</t>
  </si>
  <si>
    <t>Plan för studien är att rekrytera 100 patienter.</t>
  </si>
  <si>
    <t>Region Östergötland</t>
  </si>
  <si>
    <t>Region Jönköpings län</t>
  </si>
  <si>
    <t xml:space="preserve">Det nya coronaviruset (SARS-CoV-2) ger upphov till sjukdomen covid-19 och orsakar en stor påverkan på hela vårt samhälle. För att vi ska lyckas förebygga och begränsa konsekvenserna av detta virus, lära oss hur vi bäst vårdar de som är sjuka samt utveckla effektiva läkemedel mot infektionen krävs forskning om hur viruset påverkar oss och förståelse för hur vårt immunförsvar reagerar på det. Syftet med studien är att undersöka virusnivåer, virusets infektiösa egenskaper och effekten viruset har på vårt medfödda och förvärvade immunförsvar under pågående SARS-CoV-2 infektion och efter att infektionen har läkt ut. </t>
  </si>
  <si>
    <t>Maj 2020 efter etiskt tillstånd givits</t>
  </si>
  <si>
    <t xml:space="preserve">Vi avser att studera SARS-CoV-2 under fler år framöver och initial med förväntat slutdatum 2023. </t>
  </si>
  <si>
    <t xml:space="preserve">200 SARS-CoV2 infekterade individer. </t>
  </si>
  <si>
    <t>2020-001395-15</t>
  </si>
  <si>
    <t>Karolinska universitetsjukhuset i Solna och Huddinge, Danderyds sjukhus AB, Capio St Görans sjukhus, Universitetssjukhuset i Linköping, Vrinnevisjukhuset i Norrköping, Skånes universitetssjukhus (SUS) Malmö samt Sahlgrenska sjukhuset i Göteborg.</t>
  </si>
  <si>
    <t xml:space="preserve">Patienter med COVID-19 infektion kan utveckla lungpåverkan med svårighet att syresätta sig. Då kan syrgastillförsel, och även respiratorbehandling, på intensivvårdsavdelning behövas. Sedan tidigare används kortison vid sepsis med påverkad blodcirkulation och hos patienter med svår lungsvikt orsakad av bakterier. Det finns forskning som tyder på att kortison kan vara bra vid COVID-19 men även andra studier som antyder att effekten är liten. Syftet med studien är att ta reda på om kortisontillförsel, under sju dagar, minskar behovet av intensivvård. Patienter med Covid-19 och som behöver minst 10 L syrgas och samtycker till att medverka kommer att ingå i studien. Patienterna kommer att lottas till antingen en behandling med kortison i sju dagar eller behandling med ett läkemedel som saknar behandlingsegenskaper (placebo). Vid studiens slut kommer vi att mäta hur kroppen har återhämtat sig och om det finns biverkningar till behandlingen. Det kommer också att ske en uppföljning ett år efter där patienterna får svara på ett fomulär om sin upplevda hälsa. Studien kommer att avslutas när som mest 1000 patienter inkluderats. Resultatet av studien kommer att ge ökad kunskap om kortisonbehandling vid COVID-19 infektion. Resultaten kommer att publiceras i ledande medicinska tidskrifter. </t>
  </si>
  <si>
    <t>Om alla tillstånd är klara sannolikt start i Sverige 1/6</t>
  </si>
  <si>
    <t>I slutet av 2021 efter sista 1-års uppföjningen.</t>
  </si>
  <si>
    <t>Som mest är det planerat att randomisera 1000 patienter totalt och interrimanalyser kommer att ske efter varje 250:e patient.</t>
  </si>
  <si>
    <t>2020-002293-28</t>
  </si>
  <si>
    <t>COVID-19 är en infektion orsakad av coronaviruset SARS-CoV-2 och som manifesterar sig med feber och övre luftvägssymtom. I de allvarligare fallen utvecklas infektionen till lunginflammation med akuta andningsbesvär (ARDS, Acute Respiratory Distress Syndrome), som är den främsta orsaken till dödlighet i COVID-19. Det immunsvar och den lokala inflammationen i lungan, som SARS-CoV-2-virus utlöser kan även sprida sig systemiskt till hela kroppen. Ökade nivåer av inflammatoriska cytokiner i perifert blod och förändringar av de vita blodkropparnas sammansättning leder till en okontrollerad systemisk inflammation, kallad "cytokinstorm". Detta leder till påverkan av ett flertal organ, som till exempel hjärta, njurar och centrala nervsystemet. I rapporter från Kina har ett antal cytokiner kunnat mätas och användas för att förutsäga de mest allvarliga fallen av COVID-19. Att dämpa cytokinstormen skulle alltså kunna vara ett sätt att motverka de allvarligaste komplikationerna av COVID-19, men samtidigt ska man undvika att dämpa det immunsvar som kroppen behöver för att bekämpa SARS-CoV-2-viruset. Att påskynda inflammationens utläkning utan att kompromettera kroppens immunförsvar skulle alltså ha en avsevärd fördel framför en generell anti-inflammatorisk behandling av COVID-19. Omega-3 fettsyror kan ha flera positiva effekter på hälsan. De senaste studierna av hjärt-kärlsjukdom tyder på att höga doser omega-3 fettsyror är nödvändigt för att uppnå önskade effekter. En möjlig mekanism bakom deras hälsobefrämjande effekter är att omega-3 fettsyror kan vara substrat för en kroppsegen biosyntes av specifika molekyler som kallas resolviner och som ger en aktiv utläkning av inflammationen. I detta projekt testas hypotesen att intravenös tillförsel av omega-3 fettsyror kan ge en snabbare utläkning av inflammationen i COVID-19 och motverka cytokinstorm och klinisk försämring. I studien inkluderas patienter med konstaterad COVID-19 vars kliniska status kräver inläggning på sjukhus men inte intensivvård. Patienterna lottas till 2 olika grupper: antingen intravenös behandling med en godkänd nutritionsberedning av fiskolja (Omegaven®) eller motsvarande volym natriumklorid (kontroll) under 5 dagar. Dagliga blodprover kommer att och analyseras för att etablera huruvida omega-3 fettsyror sänker nivåerna av proinflammatoriska markörer hos patienter med COVID-19 infektion. Resultaten kommer ligga till grund för en större studie för att utvärdera om omega-3 fettsyror kan utgöra en behandlingsstrategi för att minska inflammation och förbättra den kliniska utvecklingen i COVID-19.</t>
  </si>
  <si>
    <t>Maj, 2020</t>
  </si>
  <si>
    <t>När 20 patienter slutfört hela studieprotokollet.</t>
  </si>
  <si>
    <t>20 patienter</t>
  </si>
  <si>
    <t>2020-002441-41</t>
  </si>
  <si>
    <t>Danderyds sjukhus AB</t>
  </si>
  <si>
    <t>Hälsa, Genetiska uppgifter</t>
  </si>
  <si>
    <t xml:space="preserve">Varför vill vi göra denna forskning?
COVID-19 orsakar allvarlig sjukdom oftare hos de med övervikt. i männikans fettväv produceras östrogen. man har kunnat visa att östrogen ökar produktionen av ett protein (äggviteämne) som heter ACE2. ACE2 är den "väg" som viruset som orsakar COVID-19 använder för att komma in i kroppens celler. om man sönker östrogennivåer kanske man kan sänka mängden ACE2 och därmed minska hur många virus som kan ta sig in i kroppens celler och orsaka sjukdom. 
Vad vill vi göra?
vi vill i detta projekt behandla överviktiga män över 18 och kvinnor som har gått igenom klimakteriet med en medicin som heter letrozol. Letrozol hämmar bildningen av östrogen i fettväv och sänker därigenom östrogennivåer.Vi kommer att utvärdera om färre blir allvarligt sjuka och om sjukdomsförloppet förkortas hos de som fått letrozol. 
Hur vill vi göra detta?
patienter som passar för projektet lottas till att ta tabletter letrozol under 1 månad eller till att inte få någon medicin. alla i projektet får den "vanliga behandlingen"
Vad kan detta leda till?
om detta fungerar kan vi få en effektiv behandling av de som riskerar den svåraste sjukdomen. letrozol är också en välstuderad medicin med relativt få biverkningar om man behandlar under kort tid. </t>
  </si>
  <si>
    <t>Juni, 2020</t>
  </si>
  <si>
    <t>December, 2020</t>
  </si>
  <si>
    <t>Totalt kommer 500 patienter att tillfrågas. De första 50 patienterna utgör en intern pilotstudie då det är mycket svårt att uppskatta effekten av läkemedlet på utfallsmåtten. Efter de första 50 patienterna görs en utvärdering där behandlingsgruppen är blindad för den som analyserar resutlaten.  Stoppkriteriena för studien anges i studieprotokollet.</t>
  </si>
  <si>
    <t>2020-002322-85</t>
  </si>
  <si>
    <t>Capio S:t Görans Sjukhus AB</t>
  </si>
  <si>
    <t>Ras eller etniskt ursprung, Hälsa, Genetiska uppgifter</t>
  </si>
  <si>
    <t>Syftet med studien är att jämföra behandlingseffekten av oral administrering av KAND567 som tillägg till
standardbehandling jämfört med enbart standardbehandling vad gäller syregasutbytet och
andningsförmågan, hos patienter med COVID-19 som blivit inlagda på sjukhuset.
Omkring 40 patienter i åldrarna 18 till 75 år planeras att delta i denna studie på Capio S:t Görans Sjukhus i
Stockholm. Patienter som väljer att delta kommer slumpmässigt att tilldelas (randomiseras) till
standardbehandling eller standardbehandling med tillägg av KAND567. Hälften av patienterna får KAND567
tillsammans med standardbehandling och hälften får endast standardbehandling. Studien är öppen, vilket
innebär att både patienter och behandlande läkare vet vilken behandling som ges. Behandlingen med
KAND567 kommer att pågå i 7 dagar och ges oralt i kapselform två gånger dagligen (morgon och kväll). Alla
deltagare, oavsett behandlingsarm, följs upp efter 21(±5) dagar genom en telefonintervju samt ett besök
efter 90 (±14) dagar.</t>
  </si>
  <si>
    <t>Ca 40 personer. Ytterligare ca 20 personer kan komma att inkluderas av studieläkaren i en
förlängningsstudie om ett gynnsamt behandlingssvar ses efter administrering av KAND567.</t>
  </si>
  <si>
    <t>2020-001644-25</t>
  </si>
  <si>
    <t>Region Uppsala</t>
  </si>
  <si>
    <t>Coronavirus sjukdom/disease 2019 (COVID‐19) är en ny pandemisk sjukdom orsakad av "severe acute
respiratory syndrome coronavirus 2" (SARS CoV 2). De flesta COVID‐19 fallen (cirka 80 %) får en mild
påverkan på andningsorganen, av dessa behöver 5 ‐ 15 % vårdas på sjukhus, flertalet pga
lunginflammation, där andningspåverkan snabbt kan förvärras till allvarlig akut lungsjukdom förknippad
med relativt hög dödlighet.
Syftet med studien, kallad CALAVI, är att undersöka om acalabrutinib i kombination med nuvarande
behandling av sjukdomstillståndet hos patienter med covid‐19 infektion är effektivt och säkert i jämförelse
med endast nuvarande behandling av patienter med covid‐19 infektion som vårdas på sjukhus, för att
minska dödligheten och behovet av assisterad ventilation hos patienter med livshotande COVID‐19‐
symtom.
Studiedesignen är baserad på tidiga kliniska data som stöder rollen för Brutons tyrosinkinas (BTK) del i
producerandet av inflammatoriska cytokiner. Acalabrutinib är en nästa generations, selektiv BTK‐hämmare,
som för närvarande används för att behandla vissa typer av blodcancer. Acalabrutinib är ännu inte godkänt
av någon läkemedelsmyndighet för behandling av covid‐19 men är godkänt i USA för behandling av
mantelcellslymfom hos vuxna patienter.
Studien är baserad på tidiga kliniska data med Acalabrutinib som visar att en minskning av inflammation
orsakad av BTK‐hämning verkar minska svårighetsgraden av COVID‐19‐inducerade andningsbesvär.
Målgruppen för studien är patienter över 18 år med konstaterad SARS‐coV‐2 infektion, enligt WHO
kriterierna, och som har en pågående COVID‐19 lunginflammation (verifierad av lungröntgen) som
behandlas på sjukhus samt har en syrgasmättnad i blodet lägre än 94 % eller behöver syrgasvård.
Alla de cirka 140 patienter (upp till cirka 20 i Sverige) som ska vara med i studien får nuvarande behandling
(best supportive care), utöver den får hälften av patienterna acalabrutinib (kapsel 100mg, 2 gr per dag) i
upp till 10 dagar. Studien är öppen vilket betyder att både patient samt personal på kliniken vet vilken
behandling patienten får i studien.</t>
  </si>
  <si>
    <t>2020‐05‐30, första patient planeras att screenas globalt</t>
  </si>
  <si>
    <t>140 patienter ska randomiseras (få studieläkemedel). Vi planerar att randomisera cirka 10‐20 patienter i
Sverige.</t>
  </si>
  <si>
    <t>Norra</t>
  </si>
  <si>
    <t>Uppsala-Örebro</t>
  </si>
  <si>
    <t>Stockholms</t>
  </si>
  <si>
    <t>Sydöstra</t>
  </si>
  <si>
    <t>Västra</t>
  </si>
  <si>
    <t>Södra</t>
  </si>
  <si>
    <t>3 § 1 Forskningen kommer att samla in känsliga personuppgifter</t>
  </si>
  <si>
    <t>4 § 1 Forskningen innebär ett fysiskt ingrepp på en forskningsperson</t>
  </si>
  <si>
    <t>4 § 3 Forskningen avser studier på biologiskt material som har tagits från en levande människa och kan
härledas tillbaka till denna människa</t>
  </si>
  <si>
    <t>Ras eller etniskt ursprung</t>
  </si>
  <si>
    <t>8.2 Antal forskningspersoner</t>
  </si>
  <si>
    <t>5.1 Beräknat startdatum</t>
  </si>
  <si>
    <t>5.2 Beräknat slutdatum</t>
  </si>
  <si>
    <t>Godkännandedatum</t>
  </si>
  <si>
    <t>Oklart</t>
  </si>
  <si>
    <t>1.8 Övriga huvudmän</t>
  </si>
  <si>
    <t>9.2 Barn under 18 år?</t>
  </si>
  <si>
    <t>10.1 Begära uppgifter från befintligt register</t>
  </si>
  <si>
    <t>3.1 Projektsammanfattning</t>
  </si>
  <si>
    <t>1.6 Huvudman</t>
  </si>
  <si>
    <t>1.3.1 EudraCTnr</t>
  </si>
  <si>
    <t>2.1 På vilket eller vilka sätt handlar projektet om forskning</t>
  </si>
  <si>
    <t>1.13 Avser ansökan forskning med läkemedel för genterapier…</t>
  </si>
  <si>
    <t>2.2 Ange vilken typ av känsliga personuppgifter som kommer behandlas i projektet.</t>
  </si>
  <si>
    <t>Beräknat startdatum</t>
  </si>
  <si>
    <t>Beräknat slutdatum</t>
  </si>
  <si>
    <t>Ink datum</t>
  </si>
  <si>
    <t>Ärendetyp</t>
  </si>
  <si>
    <t>Diarienr</t>
  </si>
  <si>
    <t>Ärendemening</t>
  </si>
  <si>
    <t>Beslutsdatum</t>
  </si>
  <si>
    <t>Beslutsutgång</t>
  </si>
  <si>
    <t>Sjukvårdsregion</t>
  </si>
  <si>
    <t>Medicin</t>
  </si>
  <si>
    <t>A En huvudman</t>
  </si>
  <si>
    <t>2020-00190</t>
  </si>
  <si>
    <t>Prediktion av sepsis med en dataalgoritm hos patienter inlagda på Intensivvårdsavdelning, en
randomiserad klinisk valideringsstudie (SEP-SE-02).</t>
  </si>
  <si>
    <t>Fredrik  Sjövall</t>
  </si>
  <si>
    <t>Godkänd med villkor</t>
  </si>
  <si>
    <t>Mappning av huvudmän mot sjukvårdsregionerna</t>
  </si>
  <si>
    <t>D Personuppgifter</t>
  </si>
  <si>
    <t>2020-00909</t>
  </si>
  <si>
    <t>COVID-19 interaktion med värd vävnader</t>
  </si>
  <si>
    <t>Ali Mirazimi</t>
  </si>
  <si>
    <t>Folkhälsomyndigheten</t>
  </si>
  <si>
    <t>Rådgivande yttrande</t>
  </si>
  <si>
    <t>Övrig</t>
  </si>
  <si>
    <t>2020-01045</t>
  </si>
  <si>
    <t>Voice diagnostics: appbaserad röstdiagnostik. Akustisk röstmätning som markör för rösthälsa samt för somatisk eller neurologisk sjukdom</t>
  </si>
  <si>
    <t>Susanna Whitling</t>
  </si>
  <si>
    <t>Lunds universitet</t>
  </si>
  <si>
    <t>Godkänd</t>
  </si>
  <si>
    <t>2020-02178</t>
  </si>
  <si>
    <t>2020-01302</t>
  </si>
  <si>
    <t>COVID-IVA. En prospektiv karaktärisering av svenska intensivvårdade patienter med konstaterad COVID-19 infektion</t>
  </si>
  <si>
    <t>Jonathan Grip</t>
  </si>
  <si>
    <t>2020-02202</t>
  </si>
  <si>
    <t>2020-01351</t>
  </si>
  <si>
    <t>Pandemin med COVID-19 och dess påverkan på patienter med immunmodulerande behandling</t>
  </si>
  <si>
    <t>Pontus Karling</t>
  </si>
  <si>
    <t>Umeå universitet</t>
  </si>
  <si>
    <t>Avslag</t>
  </si>
  <si>
    <t>2020-02809</t>
  </si>
  <si>
    <t>Sökord (ärendemening):</t>
  </si>
  <si>
    <t>cov</t>
  </si>
  <si>
    <t>(om sökord lämnas tom inkluderas alla ansökningar)</t>
  </si>
  <si>
    <t>B Flera huvudmän</t>
  </si>
  <si>
    <t>Kirurgi under pandemin COVID-19: en internationell studie (CovidSurg)</t>
  </si>
  <si>
    <t>Malin Sund</t>
  </si>
  <si>
    <t>EPM Covid-19 ansökningar</t>
  </si>
  <si>
    <t>F Ändringsansökan</t>
  </si>
  <si>
    <t>2020-01385</t>
  </si>
  <si>
    <t>Förbättrad riskprediktion, tidig diagnos och prognosbedömning av allvarliga vårdhändelser/vårdskador på sjukhus</t>
  </si>
  <si>
    <t>Pontus Naucler</t>
  </si>
  <si>
    <t>Stockholms läns landsting</t>
  </si>
  <si>
    <t>C Flera huvudmän – samband</t>
  </si>
  <si>
    <t>E Klinisk läkemedel</t>
  </si>
  <si>
    <t>2020-01396</t>
  </si>
  <si>
    <t>Åtgärder för minskad luftsmitta till vårdpersonal i möte med patienter</t>
  </si>
  <si>
    <t>Jakob Löndahl</t>
  </si>
  <si>
    <t>2020-01406</t>
  </si>
  <si>
    <t>Hälsoeffekter av Covid-19 i Sverige</t>
  </si>
  <si>
    <t>Gustaf Edgren</t>
  </si>
  <si>
    <t>2020-01407</t>
  </si>
  <si>
    <t>Riskfaktorer och kompetenser i ungdomen</t>
  </si>
  <si>
    <t>Emma Sorbring</t>
  </si>
  <si>
    <t>Högskolan Väst</t>
  </si>
  <si>
    <t>Avskriven (återtagen ansökan)</t>
  </si>
  <si>
    <t>2020-01423</t>
  </si>
  <si>
    <t>(COVID-19)
Kan sorkfeber orsaka en ökad risk för andra svåra sjukdomar och/eller för tidig död? Studier på hur vi påverkas vid akut, och efter genomgången, sorkfeber</t>
  </si>
  <si>
    <t>Jonas Klingström</t>
  </si>
  <si>
    <t>2020-01429</t>
  </si>
  <si>
    <t>SimPID - Systemimmunologisk analys av immunsystemets sammansättning och funktion hos friska individer och patienter med immunbristsjukdom</t>
  </si>
  <si>
    <t>Petter Brodin</t>
  </si>
  <si>
    <t>Avvisad (annan orsak)</t>
  </si>
  <si>
    <t>2020-01449</t>
  </si>
  <si>
    <t>Sustainable UNiversity Life (SUN): Den ökande psykiska ohälsan hos studenter</t>
  </si>
  <si>
    <t>Eva Skillgate</t>
  </si>
  <si>
    <t>Delvis godkänd eller godkänd med villkor</t>
  </si>
  <si>
    <t>2020-01465</t>
  </si>
  <si>
    <t>Nationell kartläggning och e-hälsointerventioner för psykisk ohälsa bland svenska universitetsstudenter: Svenskt partnerskap i WHO-World Mental Health International College Student (WMH-ICS) studien:  En pilotstudie avseende enkätens genomförbarhet och initiala prevalenssiffror</t>
  </si>
  <si>
    <t>Anne H Berman</t>
  </si>
  <si>
    <t>Uppsala universitet</t>
  </si>
  <si>
    <t>2020-01477</t>
  </si>
  <si>
    <t>Covid-19 - populationsbaserade studier av intensivvårdade patienter</t>
  </si>
  <si>
    <t>Emma Larsson</t>
  </si>
  <si>
    <t>Inkomna (beslut ännu inte taget)</t>
  </si>
  <si>
    <t>2020-01479</t>
  </si>
  <si>
    <t>Plasma från personer som tillfrisknat från SARS-CoV-2 Coronainfektion som behandling vid akut COVID-19-sjukdom</t>
  </si>
  <si>
    <t>Joakim Dillner</t>
  </si>
  <si>
    <t>Totalt</t>
  </si>
  <si>
    <t>2020-01481</t>
  </si>
  <si>
    <t>Extrakorporal membranoxygenering vid akut andningssvikt på grund av coronavirusinfektion (COVID-19)</t>
  </si>
  <si>
    <t>Lars Broman</t>
  </si>
  <si>
    <t>2020-01493</t>
  </si>
  <si>
    <t>Att tillhöra riskgruppen. Coronapandemins konsekvenser för äldres hälsa och vardag.</t>
  </si>
  <si>
    <t>Marianne Granbom</t>
  </si>
  <si>
    <t>2020-01499</t>
  </si>
  <si>
    <t>COVID-19-infektionens påverkan på graviditet, förlossning och nyföddhetstid och framtida hälsa hos mamma och barn</t>
  </si>
  <si>
    <t>Olof Stephansson</t>
  </si>
  <si>
    <t>2020-01500</t>
  </si>
  <si>
    <t>Utveckling av teknik för provtagning på människa av en exakt volym kapillärblod och plasma samlat på filterpapper</t>
  </si>
  <si>
    <t>Olof Beck</t>
  </si>
  <si>
    <t>2020-01501</t>
  </si>
  <si>
    <t>Kriskommunikation och samhällsförtroende i det multipublika samhället (KRISAMS) - panelstudien</t>
  </si>
  <si>
    <t>Bengt Johansson</t>
  </si>
  <si>
    <t>Göteborgs universitet</t>
  </si>
  <si>
    <t>2020-01521</t>
  </si>
  <si>
    <t>Omställning av närsjukvården som svar på covid-19-utbrottet: en studie av krisorganisationen i Stockholms läns sjukvårdsområde</t>
  </si>
  <si>
    <t>John Övretveit</t>
  </si>
  <si>
    <t>En randomiserad fas 3 studie för att utvärdera säkerheten och den antivirala aktiviteten av remdesivir (GS-5734TM) hos deltagare med måttlig covid-19, jämfört med standardvård</t>
  </si>
  <si>
    <t>Soo Aleman</t>
  </si>
  <si>
    <t>En randomiserad fas 3 studie för att utvärdera säkerheten och den antivirala aktiviteten av remdesivir (GS-5734TM) hos deltagare med svår COVID-19 </t>
  </si>
  <si>
    <t>2020-01524</t>
  </si>
  <si>
    <t>Frekvensen av Covid-19 positivitet hos barn som screenas inför operation på Karolinska Universitetssjukhuset</t>
  </si>
  <si>
    <t>Andreas Andersson</t>
  </si>
  <si>
    <t>2020-01533</t>
  </si>
  <si>
    <t>Det sociala arbetet under press: de sociala, kulturella och organisatoriska effekterna av COVID-19 på kommuners välfärdsstruktur samt civilsamhällets organisationer</t>
  </si>
  <si>
    <t>Kristofer Hansson</t>
  </si>
  <si>
    <t>Malmö universitet</t>
  </si>
  <si>
    <t>2020-01551</t>
  </si>
  <si>
    <t>Covid-19, diagnostisk metod för att mäta antikroppsnivåer hod blodgivare i Stockholm.</t>
  </si>
  <si>
    <t>Qiang Pan-Hammarström</t>
  </si>
  <si>
    <t>Andel i regionen (% av godkända)</t>
  </si>
  <si>
    <t>2020-01554</t>
  </si>
  <si>
    <t>Behandling av svår coronavirus infektion med antisekretorisk faktor</t>
  </si>
  <si>
    <t>Peter Siesjö</t>
  </si>
  <si>
    <t>Andel i regionen (% godkända plus inkomna)</t>
  </si>
  <si>
    <t>2020-01556</t>
  </si>
  <si>
    <t>Läkemedel som påverkar ACE2 och COVID-19-prognos</t>
  </si>
  <si>
    <t>Johan Sundström</t>
  </si>
  <si>
    <t>2020-01557</t>
  </si>
  <si>
    <t>Virus och värdinteraktioner, immunsvar och sjukdomsutfall vid Covid-19 infektion.</t>
  </si>
  <si>
    <t>Johan Normark</t>
  </si>
  <si>
    <t>Avdelning</t>
  </si>
  <si>
    <t>2020-01558</t>
  </si>
  <si>
    <t>Studier på patienter med SARS-Cov-2 infektion (COVID-19 sjukdom)</t>
  </si>
  <si>
    <t>Soo Aleman m.fl.</t>
  </si>
  <si>
    <t>Karolinska universitetssjukhuset m.fl.</t>
  </si>
  <si>
    <t>2020-01569</t>
  </si>
  <si>
    <t>En retrospektiv jämförelse av kliniska,elektrokardiografiska och ultraljudskarakteristika samt kliniskt utfall hos patienter med Takutsubo syndrom jämfört med patienter med akut hjärtinfarkt</t>
  </si>
  <si>
    <t>Björn Redfors</t>
  </si>
  <si>
    <t>2020-01572</t>
  </si>
  <si>
    <t>Kirurgi under pågående COVID-19-epidemi.</t>
  </si>
  <si>
    <t>Andreas Älgå</t>
  </si>
  <si>
    <t>Södersjukhuset AB</t>
  </si>
  <si>
    <t>2020-01577</t>
  </si>
  <si>
    <t>Anatomisk och funktionell plastocotet inom, primary luktkortex</t>
  </si>
  <si>
    <t>Johan Lundström</t>
  </si>
  <si>
    <t>2020-01590</t>
  </si>
  <si>
    <t>Känslor och åsikter i relation till Covid-19</t>
  </si>
  <si>
    <t>Emma Renström</t>
  </si>
  <si>
    <t>2020-01598</t>
  </si>
  <si>
    <t>Hypertoni, behandling med RAS-blockad och insjuknande i Covid-19</t>
  </si>
  <si>
    <t>Per Svensson</t>
  </si>
  <si>
    <t>Antal inkomna akumulerat till slutet av månad</t>
  </si>
  <si>
    <t>2020-01600</t>
  </si>
  <si>
    <t>Äldre personers upplevelse av risk och psykisk hälsa i förhållande till Covid -19</t>
  </si>
  <si>
    <t>Johanna Gustavsson</t>
  </si>
  <si>
    <t>Karlstads universitet</t>
  </si>
  <si>
    <t>Behandling med inhalerad kväveoxid hos patienter med COVID-19 infektion och respiratorbehandling.</t>
  </si>
  <si>
    <t>Göran Hedenstierna</t>
  </si>
  <si>
    <t>Februari</t>
  </si>
  <si>
    <t>Mars</t>
  </si>
  <si>
    <t>April</t>
  </si>
  <si>
    <t>Maj</t>
  </si>
  <si>
    <t>Juni</t>
  </si>
  <si>
    <t>Juli</t>
  </si>
  <si>
    <t>Augusti</t>
  </si>
  <si>
    <t>2020-01612</t>
  </si>
  <si>
    <t>Covid-19, studie av antikroppssvaret mot SARS-CoV2 infektion medelst singel cell PCR och framställning av monoklonala antikroppar</t>
  </si>
  <si>
    <t>2020-01620</t>
  </si>
  <si>
    <t>Studier av pågående och genomgången SARS-CoV-2 infektion (som orsakar COVID-19) på akutsjukhus i Stockholms län</t>
  </si>
  <si>
    <t>2020-01623</t>
  </si>
  <si>
    <t>Prospektiv studie av njursvikt-mediatorer i blod, urin och luftvägssekret hos intensivvårdspatienter</t>
  </si>
  <si>
    <t>Robert Frithiof</t>
  </si>
  <si>
    <t>2020-01626</t>
  </si>
  <si>
    <t>Effekterna av COVID-19 pandemin på perinatal psykisk hälsa: En multinationell studie</t>
  </si>
  <si>
    <t>Simone Schwank</t>
  </si>
  <si>
    <t>2020-01641</t>
  </si>
  <si>
    <t>"We are in this together?" En jämförande analys av attityder till den danska och svenska regeringens respons på covid-19-pandemin 2020</t>
  </si>
  <si>
    <t>Julie Hassing Nielsen</t>
  </si>
  <si>
    <t>2020-01644</t>
  </si>
  <si>
    <t>En randomiserad studie som utvärderar säkerhet och effekt av två doseringsförfaranden vid långtidsbehandling med  rituximab vid multipel skleros</t>
  </si>
  <si>
    <t>Anders Svenningsson</t>
  </si>
  <si>
    <t>2020-01647</t>
  </si>
  <si>
    <t>Fas 3 studie jämförande rituximab mot dimetylfumarat vid tidig skovvis multipel skleros eller kliniskt isolerat syndrom</t>
  </si>
  <si>
    <t>2020-01649</t>
  </si>
  <si>
    <t>Serologitester för anti-SARS-CoV-2 som orsakar COVID-19</t>
  </si>
  <si>
    <t>Anna Fogdell-Hahn</t>
  </si>
  <si>
    <t>2020-01650</t>
  </si>
  <si>
    <t>Klinisk prövning med första linjens behandling av myelom: IRD induktionsbehandling, stamcellsmobilisering, autolog stamcellstransplantation, konsolidering och underhållsbehandling med lenalidomid eller lenalidomide och ixazomib.</t>
  </si>
  <si>
    <t>Hareth Nahi</t>
  </si>
  <si>
    <t>2020-01653</t>
  </si>
  <si>
    <t>The COMMUNITY study - COVID-19 Biomarkers and Immunity</t>
  </si>
  <si>
    <t>Charlotte Thålin</t>
  </si>
  <si>
    <t>2020-01658</t>
  </si>
  <si>
    <t>COVID-19 GWAS: Genomtäckande associationsstudie av slutenvårdspatienter med covid-19</t>
  </si>
  <si>
    <t>Hugo Zeberg</t>
  </si>
  <si>
    <t>2020-01662</t>
  </si>
  <si>
    <t>Internet-levererad kognitiv beteendeterapi för barn med tvångssyndrom- en pilotstudie i två steg</t>
  </si>
  <si>
    <t>Eva Serlachius</t>
  </si>
  <si>
    <t>2020-01666</t>
  </si>
  <si>
    <t>En randomiserad, dubbelblind, placebokontrollerad (fas IIb) studie med dubbelblind fortsättning för att utvärdera effekt och säkerhet av Vamorolone hos gående pojkar med Duchennes muskeldystrofi (DMD)</t>
  </si>
  <si>
    <t>Mar Tulinius</t>
  </si>
  <si>
    <t>2020-01669</t>
  </si>
  <si>
    <t>Effekt av Evolocumab på patienter med hög kardiovaskulär risk utan tidigare hjärtinfarkt eller stroke</t>
  </si>
  <si>
    <t>Jacob Odenstedt</t>
  </si>
  <si>
    <t>2020-01670</t>
  </si>
  <si>
    <t>Covid-19: Analys av förbättrade analysmetoder</t>
  </si>
  <si>
    <t>Henrik Grönberg</t>
  </si>
  <si>
    <t>2020-01671</t>
  </si>
  <si>
    <t>Genuttryck vid lunginflammation</t>
  </si>
  <si>
    <t>Magnus Paulsson</t>
  </si>
  <si>
    <t>2020-01675</t>
  </si>
  <si>
    <t>Luftvägshantering av Covidpatienter. En internationell
observationell studie "IntubateCovid"</t>
  </si>
  <si>
    <t>Malin Jonsson Fagerlund</t>
  </si>
  <si>
    <t>2020-01694</t>
  </si>
  <si>
    <t>En nationell registerstudie av patienter med kronisk lymfatisk leukemi</t>
  </si>
  <si>
    <t>Lotta Hansson</t>
  </si>
  <si>
    <t>2020-01702</t>
  </si>
  <si>
    <t>Undersökning av covid-19 virus i tandvårdsmiljö för riskbedömning och prevention- KI Dnr 4-1235/2020</t>
  </si>
  <si>
    <t>Margaret Sällberg Chen</t>
  </si>
  <si>
    <t>Hyperbar oxygenbehandling vid sviktande lungfunktion från COVID-19 lunginflammation</t>
  </si>
  <si>
    <t>Peter Lindholm</t>
  </si>
  <si>
    <t>Karolinska Institutet m.fl.</t>
  </si>
  <si>
    <t>2020-01719</t>
  </si>
  <si>
    <t>Utvärdering av en kort internetförmedlad behandling för allvarlig oro över Covid-19: en randomiserad kontrollerad studie</t>
  </si>
  <si>
    <t>Erik M Andersson</t>
  </si>
  <si>
    <t>2020-01724</t>
  </si>
  <si>
    <t>Tidig diagnostik av akuta infektioner</t>
  </si>
  <si>
    <t>Karlis Pauksens</t>
  </si>
  <si>
    <t>2020-01731</t>
  </si>
  <si>
    <t>Effekter på patienter som genomgått allogen stamcellstransplantation eller cellterapi av COVID-19 inklusive effekter av att skydda patienter from smitta</t>
  </si>
  <si>
    <t>Andreas Björklund</t>
  </si>
  <si>
    <t>2020-01737</t>
  </si>
  <si>
    <t>Tidig samspelsbaserad intervention för extremt prematurfödda barn</t>
  </si>
  <si>
    <t>Ulrika Ådén</t>
  </si>
  <si>
    <t>2020-01741</t>
  </si>
  <si>
    <t>Patienten i förarsätet! Implementering av patient-drivna innovationer för samvård</t>
  </si>
  <si>
    <t>Henna Hasson</t>
  </si>
  <si>
    <t>2020-01744</t>
  </si>
  <si>
    <t>Behandling med konvalescentplasma till patienter med Covid-19 infektion</t>
  </si>
  <si>
    <t>Mona Landin Olsson</t>
  </si>
  <si>
    <t>2020-01746</t>
  </si>
  <si>
    <t>Skattning av funktionsnivå och skörhet hos hospitaliserade patienter med covid-19 och dess betydelse för mortalitet och fortsatt hospitalisering</t>
  </si>
  <si>
    <t>Andreas Palm</t>
  </si>
  <si>
    <t>Region Gävleborg</t>
  </si>
  <si>
    <t>2020-01747</t>
  </si>
  <si>
    <t>Antikroppssvarets betydelse för virusdiversitet och symptombild vid covid-19</t>
  </si>
  <si>
    <t>Magnus Rasmussen</t>
  </si>
  <si>
    <t>2020-01752</t>
  </si>
  <si>
    <t>Laboratorieparametrar vid Covid-19, vilka är viktigast för diagnos, prognos och utfall?</t>
  </si>
  <si>
    <t>Jovan Antovic</t>
  </si>
  <si>
    <t>2020-01755</t>
  </si>
  <si>
    <t>OSCAR-studien: En enkät- och intervjuundersökning av personer som opererats för matstrupscancer i Sverige</t>
  </si>
  <si>
    <t>Pernilla Lagergren</t>
  </si>
  <si>
    <t>2020-01756</t>
  </si>
  <si>
    <t>Studier av orsaker, sjuklighet, behandlingsutfall, hälsovårdsutnyttjande och sjukfrånvaro vid kronisk inflammatorisk ledsjukdom</t>
  </si>
  <si>
    <t>Johan Askling</t>
  </si>
  <si>
    <t>2020-01757</t>
  </si>
  <si>
    <t>Kartläggning av immunceller i näsa och svalg vid luftvägsinfektion.</t>
  </si>
  <si>
    <t>Anna Smed Sörensen</t>
  </si>
  <si>
    <t>Karolinska universitetssjukhuset</t>
  </si>
  <si>
    <t>2020-01770</t>
  </si>
  <si>
    <t>Uppföljning av COVID19 patienter sjukhusvårdade i Region Stockholm</t>
  </si>
  <si>
    <t>Jan G Jakobsson</t>
  </si>
  <si>
    <t>2020-01771</t>
  </si>
  <si>
    <t>COVID-19: kliniska symtom i relation till virologiska, immunologiska och cellulära biomarkörer</t>
  </si>
  <si>
    <t>Magnus Gisslen</t>
  </si>
  <si>
    <t>2020-01774</t>
  </si>
  <si>
    <t>Utvärdering av lungfunktion med elektrisk impedanstomografi hos kritiskt sjuka Covid-19 patienter (Covid-19-Vent)</t>
  </si>
  <si>
    <t>Helena Odenstedt</t>
  </si>
  <si>
    <t>2020-01777</t>
  </si>
  <si>
    <t>Kulturella aktiviteter och psykologiskt välbefinnande under COVID-19-pandemin</t>
  </si>
  <si>
    <t>Fredrik Ullén</t>
  </si>
  <si>
    <t>2020-01780</t>
  </si>
  <si>
    <t>2020-01781</t>
  </si>
  <si>
    <t>COVID-19 infektion hos cancerpatienter</t>
  </si>
  <si>
    <t>Gunilla Enblad</t>
  </si>
  <si>
    <t>2020-01782</t>
  </si>
  <si>
    <t>Fallbeskrivning av kluster av COVID-19 med asytomatisk smitta; serologisk uppföljning</t>
  </si>
  <si>
    <t>Erik Salaneck</t>
  </si>
  <si>
    <t>Lungfunktionsmätning vid respiratorbehandling på operation och intensivvården. "LUNAR-studien" "Lungbarometric measurements in Normal And in Respiratory distressed lungs"</t>
  </si>
  <si>
    <t>Sophie Lindgren</t>
  </si>
  <si>
    <t>Västra Götalandsregionen m.fl.</t>
  </si>
  <si>
    <t>2020-01784</t>
  </si>
  <si>
    <t>”Covid-19 pandemin: Prioritering av patienter till intensivvård 
– Utveckling och implementering av etiskt beslutsstöd tillsammans med verksamheten ”</t>
  </si>
  <si>
    <t>Mia Svantesson-Sandberg</t>
  </si>
  <si>
    <t>2020-01785</t>
  </si>
  <si>
    <t>Psykisk och allmän hälsa bland svenskar under COVID-19-pandemin</t>
  </si>
  <si>
    <t>Patrick Sullivan</t>
  </si>
  <si>
    <t>2020-01786</t>
  </si>
  <si>
    <t>Binge-Eating Genetics Initiative BEGIN (forever detta Anorexia Genetics Initiative - ANGI)</t>
  </si>
  <si>
    <t>Cynthia Bulik</t>
  </si>
  <si>
    <t>2020-01787</t>
  </si>
  <si>
    <t>Detektion av SARS-CoV-2 på fomiter och i luft i och nära vårdutrymme för covid-19 patienter</t>
  </si>
  <si>
    <t>2020-01788</t>
  </si>
  <si>
    <t>Akut myokardskada hos patienter med Coid-19</t>
  </si>
  <si>
    <t>Martin Holzmann</t>
  </si>
  <si>
    <t>2020-01789</t>
  </si>
  <si>
    <t>Europeisk studie under pågående covid-19 pandemin för att ta reda på erfarenheter, upplevelser, åsikter och behov hos patienter och personal i primärvård</t>
  </si>
  <si>
    <t>Pär-Daniel Sundvall</t>
  </si>
  <si>
    <t>2020-01790</t>
  </si>
  <si>
    <t>Psykologiska strategier för hanterandet av Covid-19 pandemin</t>
  </si>
  <si>
    <t>Malin Anniko</t>
  </si>
  <si>
    <t>Örebro universitet</t>
  </si>
  <si>
    <t>2020-01795</t>
  </si>
  <si>
    <t>Psykologiskt stöd till vårdpersonal och chefer i samband med covid-19 pandemin</t>
  </si>
  <si>
    <t>Anna Finnes</t>
  </si>
  <si>
    <t>2020-01800</t>
  </si>
  <si>
    <t>Demografi och andra karakteristika, komorbiditet och riskfaktorer för Covid-19-insjuknande och prognos</t>
  </si>
  <si>
    <t>Fredrik Nyberg</t>
  </si>
  <si>
    <t>2020-01802</t>
  </si>
  <si>
    <t>Insamling av blodprover för validering och utvärdering av serologiska tester av Covid-19-patienter</t>
  </si>
  <si>
    <t>2020-01803</t>
  </si>
  <si>
    <t>Nationellt initiativ för att via en app i realtid kartlägga samhällspridningen av covid-19 i Sverige samt riskfaktorer för att drabbas av en allvarlig sjukdomsbild vid covid-19</t>
  </si>
  <si>
    <t>Paul Franks</t>
  </si>
  <si>
    <t>2020-01804</t>
  </si>
  <si>
    <t>Föräldrars erfarenheter av distansundervisning av barn och ungdomar under stängning av skolorna på grund av COVID-19</t>
  </si>
  <si>
    <t>Lisa Thorell</t>
  </si>
  <si>
    <t>2020-01806</t>
  </si>
  <si>
    <t>Utredning av hjärtats systoliska och diastoliska funktion mätt med konventionell och "strain" echokardiografi hos IVA-patienter med COVID-19 med speciell inriktning lungkretsloppets blodtryck (SPICE)</t>
  </si>
  <si>
    <t>Keti Dalla</t>
  </si>
  <si>
    <t>2020-01807</t>
  </si>
  <si>
    <t>Förändring över tid i andel blodgivare och gravida i Stockholm som genomgått SARS-CoV-2/Covid-19</t>
  </si>
  <si>
    <t>Jan Albert</t>
  </si>
  <si>
    <t>2020-01808</t>
  </si>
  <si>
    <t>Social närhet i en tid av fysisk distans: stödjande telefonsamtal med äldre personer under Covid-19-krisen</t>
  </si>
  <si>
    <t>Marcus Persson</t>
  </si>
  <si>
    <t>Linköpings universitet</t>
  </si>
  <si>
    <t>2020-01809</t>
  </si>
  <si>
    <t>Spel om pengar och spelproblem under coronapandemin 2020</t>
  </si>
  <si>
    <t>Nitya Jayaram-Lindström</t>
  </si>
  <si>
    <t>2020-01810</t>
  </si>
  <si>
    <t>COVID-19 Gedoc. En databas och biobank för klinisk forskning om demenssjukdomar.</t>
  </si>
  <si>
    <t>Miia  Kivipelto</t>
  </si>
  <si>
    <t>2020-01811</t>
  </si>
  <si>
    <t>Biomarkörer vid covid-19</t>
  </si>
  <si>
    <t>Gabriel Westman</t>
  </si>
  <si>
    <t>2020-01824</t>
  </si>
  <si>
    <t>MOM2B – en studie av perinatal hälsa med en smartphone-applikation och maskininlärningsmetoder</t>
  </si>
  <si>
    <t>Alkistis Skalkidou</t>
  </si>
  <si>
    <t>2020-01845</t>
  </si>
  <si>
    <t>Sepsis – det dysreglerade immunsystemet</t>
  </si>
  <si>
    <t>Fredrik Kahn</t>
  </si>
  <si>
    <t>2020-01850</t>
  </si>
  <si>
    <t>Objektiv mätning av fysisk aktivitet hos personer som drabbats av stroke - metodutveckling och validering</t>
  </si>
  <si>
    <t>David Conradsson</t>
  </si>
  <si>
    <t>2020-01856</t>
  </si>
  <si>
    <t>Covid-19-pandemin och pågående risker för folkhälsopåverkan genom ökade spelproblem. En enkätstudie
för beslutsunderlag i närtid</t>
  </si>
  <si>
    <t>Anders C Håkansson</t>
  </si>
  <si>
    <t>2020-01864</t>
  </si>
  <si>
    <t>Analys av partiklar i utandningsluften för att förkorta och optimera den tid som patienter är behov av att behandlas i respirator</t>
  </si>
  <si>
    <t>Sandra Lindstedt</t>
  </si>
  <si>
    <t>2020-01865</t>
  </si>
  <si>
    <t>Identifiering av biomarkörer hos patienter med SARS-Cov-2 infektion (COVID-19 sjukdom)</t>
  </si>
  <si>
    <t>Carl Johan Treutiger</t>
  </si>
  <si>
    <t>2020-01866</t>
  </si>
  <si>
    <t>Inflammation, utveckling och behandling av störningar i autonom kontroll</t>
  </si>
  <si>
    <t>Eric Herlenius</t>
  </si>
  <si>
    <t>Studie Covid-19  och koagulopati</t>
  </si>
  <si>
    <t>Anna Ågren</t>
  </si>
  <si>
    <t>2020-01880</t>
  </si>
  <si>
    <t>En fas 3, randomiserad, placebokontrollerad prövning av Arimoclomol vid amyotrofisk lateralskelos</t>
  </si>
  <si>
    <t>Peter Andersen</t>
  </si>
  <si>
    <t>2020-01881</t>
  </si>
  <si>
    <t>2020-01882</t>
  </si>
  <si>
    <t>Klinisk, radiologisk och patologisk korrelation hos patienter med COVID-19, jämfört med andra tillstånd</t>
  </si>
  <si>
    <t>Sven Nyrén</t>
  </si>
  <si>
    <t>2020-01883</t>
  </si>
  <si>
    <t>Studie av hur COVID-19 påverkar nervsystemet</t>
  </si>
  <si>
    <t>Elham Rostami</t>
  </si>
  <si>
    <t>2020-01884</t>
  </si>
  <si>
    <t>En nationell kartläggning av karakteristika och utfall för patienter som intensivvårdats till följd av Coronapandemin i Sverige 2020</t>
  </si>
  <si>
    <t>Michelle Chew</t>
  </si>
  <si>
    <t>2020-01891</t>
  </si>
  <si>
    <t>2020-01894</t>
  </si>
  <si>
    <t>En forskningsstudie för att studera långsiktig säkerhet med jordnötsbehandling, AR101, för deltagare i tidigare AR101-studier.</t>
  </si>
  <si>
    <t>Caroline Nilsson</t>
  </si>
  <si>
    <t>2020-01895</t>
  </si>
  <si>
    <t>Bilddiagnostik vid COVID-19</t>
  </si>
  <si>
    <t>Tobias Granberg</t>
  </si>
  <si>
    <t>2020-01897</t>
  </si>
  <si>
    <t>Hållbart längre arbetsliv inom hälso- och sjukvård - Bestämningsfaktorer för långt arbetskraftsdeltagande och dess inverkan på hälsa och välbefinnande</t>
  </si>
  <si>
    <t>Kerstin Nilsson</t>
  </si>
  <si>
    <t>2020-01907</t>
  </si>
  <si>
    <t>Hur resilient är samhället under den pågående COVID-19?</t>
  </si>
  <si>
    <t>Mikael Vallström</t>
  </si>
  <si>
    <t>Hälsinglands utbildningsförbund</t>
  </si>
  <si>
    <t>2020-01908</t>
  </si>
  <si>
    <t>Påverkar effekter på hemostas (blodlevringssystemet) och immunsystemet av infektion med covid-19 prognosen?</t>
  </si>
  <si>
    <t>Kerstin  Arbring</t>
  </si>
  <si>
    <t>2020-01909</t>
  </si>
  <si>
    <t>Barn- och ungdomskirurgi i Sverige – omfattning, struktur, kvalitet och resultat, med speciellt fokus på Covid-19-epidemins effekter på operationsverksamheten.</t>
  </si>
  <si>
    <t>Peter Frykholm</t>
  </si>
  <si>
    <t>2020-01910</t>
  </si>
  <si>
    <t>Psykologiska reaktioner på COVID-19 pandemin i den Svenska befolkningen: Psykisk hälsa, välbefinnande, sömn och infektionsförebyggande beteenden</t>
  </si>
  <si>
    <t>Karin Brocki</t>
  </si>
  <si>
    <t>2020-01911</t>
  </si>
  <si>
    <t>Genetiska, cellulära, och kliniska studier av unga patienter med svår COVID-19 infektion</t>
  </si>
  <si>
    <t>2020-01934</t>
  </si>
  <si>
    <t>2020-01935</t>
  </si>
  <si>
    <t>Seroepidemiologisk studie av COVID-19 vid infektionskliniken i Västerås; En prospektiv kohortstudie</t>
  </si>
  <si>
    <t>Emeli Månsson</t>
  </si>
  <si>
    <t>Region Västmanland</t>
  </si>
  <si>
    <t>2020-01936</t>
  </si>
  <si>
    <t>Kamerabaserad mätning av vitalparametrar och prioritering vid misstänkt Covid-19 infektion</t>
  </si>
  <si>
    <t>Ronny Gunnarsson</t>
  </si>
  <si>
    <t>2020-01937</t>
  </si>
  <si>
    <t>Studier på organ från avlidna Covid-19 patienter</t>
  </si>
  <si>
    <t>2020-01938</t>
  </si>
  <si>
    <t>COVID-19 i tidig graviditet</t>
  </si>
  <si>
    <t>Kristina Gemzell Danielsson</t>
  </si>
  <si>
    <t>2020-01940</t>
  </si>
  <si>
    <t>Mitokondriell funktion hos patienter med Covid-19</t>
  </si>
  <si>
    <t>2020-01944</t>
  </si>
  <si>
    <t>En studie för att utvärdera säkerhet, effektivitet, och farmakologiska egenskaper för M281 administrerad till gravida kvinnor med hög risk för tidig allvarlig hemolytisk sjukdom hos foster och nyfödd.</t>
  </si>
  <si>
    <t>Eleonor Tiblad</t>
  </si>
  <si>
    <t>2020-01945</t>
  </si>
  <si>
    <t>Diagnostiska testmetoder för COVID-19 för uppskalning och hemtest</t>
  </si>
  <si>
    <t>Björn Högberg</t>
  </si>
  <si>
    <t>2020-01955</t>
  </si>
  <si>
    <t>Biobank för kritiskt sjuka och frivilliga i Region Skåne</t>
  </si>
  <si>
    <t>Hans Friberg</t>
  </si>
  <si>
    <t>2020-01963</t>
  </si>
  <si>
    <t>Jämförelse av nivåer av biomarkörer i akut fas av svår och lindrig influensasjukdom samt annan övre luftvägsinfektion. Dessutom kommer nivåer att jämföras med patiner som vårdats på IVA av annan orsak</t>
  </si>
  <si>
    <t>Anna Nilsson</t>
  </si>
  <si>
    <t>Klinisk prövning avseende klinisk effekt av anakinra alternativt tocilizumab jämfört med standardbehandling vid COVID-19 med svår andningspåverkan</t>
  </si>
  <si>
    <t>Jonas Sundén-Cullberg</t>
  </si>
  <si>
    <t>Effekt av olika antivirala läkemedel på SARS-CoV-2 infekterade patienter (¨The NOR-SWE Solidarity multicenter trial)</t>
  </si>
  <si>
    <t>2020-01981</t>
  </si>
  <si>
    <t>Cellbiologiska förändringar vid myalgisk encefalomyelit (ME), även kallat kroniskt trötthetssyndrom (CFS)</t>
  </si>
  <si>
    <t>Anders Rosén</t>
  </si>
  <si>
    <t>2020-01986</t>
  </si>
  <si>
    <t>Validering av självprovtagning för diagnostik av virus och bakterier i luftvägarna</t>
  </si>
  <si>
    <t>Malin Farnebäck</t>
  </si>
  <si>
    <t>Dynamic Code AB</t>
  </si>
  <si>
    <t>2020-01996</t>
  </si>
  <si>
    <t>MERSEP (MR-Evaluation of Renal Function In Septic Patients) Magnetresonansteknisk undersökning om vanliga behandlingsmetoder (Intravenös infusion av noradrenalin och riklig intravenös vätsketillförsel) förbättrar njurens blodflöde, syrgastillgång och funktion hos kritisk sjuka septiska patienter med hotande eller etablerad njurfunktionsnedsättning</t>
  </si>
  <si>
    <t>2020-01997</t>
  </si>
  <si>
    <t>UPMOST - Studier av graviditetskomplikationer</t>
  </si>
  <si>
    <t>Anna-Karin Wikström</t>
  </si>
  <si>
    <t>2020-01998</t>
  </si>
  <si>
    <t>Njurultraljud för bedömning av risken att utveckla akut njurskada hos patienter med covid-19</t>
  </si>
  <si>
    <t>Max Bell</t>
  </si>
  <si>
    <t>2020-02011</t>
  </si>
  <si>
    <t>Mobilitet och smittspridning - studier av relationen mellan anonyma individers rörlighet och smittspridning</t>
  </si>
  <si>
    <t>John Östh</t>
  </si>
  <si>
    <t>2020-02017</t>
  </si>
  <si>
    <t>Coronavirus (COVID-19) inverkan på incidens, karaktäristika och utfall vid hjärstopp</t>
  </si>
  <si>
    <t>Araz Rawshani</t>
  </si>
  <si>
    <t>2020-02018</t>
  </si>
  <si>
    <t>Sjuklighet, död och marginalisering vid diabetes jämfört med risker för personer i den allmänna befolkningen</t>
  </si>
  <si>
    <t>Annika Rosengren</t>
  </si>
  <si>
    <t>2020-02019</t>
  </si>
  <si>
    <t>Covid-19-epidemin i Sverige och kardiometabol sjukdom. Spridning, riskfaktorer och konsekvenser</t>
  </si>
  <si>
    <t>2020-02020</t>
  </si>
  <si>
    <t>Insjuknande och prognos för sjukhusvårdad COVID-19 i Västra Götalandsregionen med avseende på kardiovaskulär sjuklighet och riskfaktorer</t>
  </si>
  <si>
    <t>Helen Sjöland</t>
  </si>
  <si>
    <t>2020-02025</t>
  </si>
  <si>
    <t>Detektion av antikroppar mot SARS2/Corona-19 hos patienter med hjärtsjukdom med och utan aktiv sjukdomsbild</t>
  </si>
  <si>
    <t>Fredrik Gadler</t>
  </si>
  <si>
    <t>2020-02028</t>
  </si>
  <si>
    <t>2020-02034</t>
  </si>
  <si>
    <t>En öppen fas 3-studie som utvärderar den långvariga säkerheten och effekten av VX-445 kombinationsterapi hos patienter med cystisk fibros som är homozygota eller heterozygota för F508del-mutationen</t>
  </si>
  <si>
    <t>Lena Hjelte</t>
  </si>
  <si>
    <t>2020-02042</t>
  </si>
  <si>
    <t>Diabetes och COVID-19 pandemin</t>
  </si>
  <si>
    <t>Tiny Jaarsma</t>
  </si>
  <si>
    <t>2020-02047</t>
  </si>
  <si>
    <t>Förbättrad COVID19 diagnostik: Utveckling av serologiska och molekylära diagnostikmetoder för virus som
hotar Sverige.
Att öka kunskapen om virusinfektionen vad gäller antikroppssvar samt virulens samt virusutsöndring
(smittsamhet)</t>
  </si>
  <si>
    <t>Åke Lundkvist</t>
  </si>
  <si>
    <t>2020-02058</t>
  </si>
  <si>
    <t>Effekter av oralt Levosimendan (ODM-109) på andningsförmågan hos patienter med ALS.</t>
  </si>
  <si>
    <t>2020-02059</t>
  </si>
  <si>
    <t>2020-02060</t>
  </si>
  <si>
    <t>Förekomst av antikroppar mot SARS-CoV-2 bland vårdpersonal</t>
  </si>
  <si>
    <t>Otto Stackelberg</t>
  </si>
  <si>
    <t>2020-02061</t>
  </si>
  <si>
    <t>Sjukdomsförlopp och immunitetsutveckling efter genomgången SARS-CoV-2 infektion hos barn och unga</t>
  </si>
  <si>
    <t>2020-02063</t>
  </si>
  <si>
    <t>Studier av dendritiska cellens roll vid virusinfektioner och cancer</t>
  </si>
  <si>
    <t>Marie Larsson</t>
  </si>
  <si>
    <t>2020-02078</t>
  </si>
  <si>
    <t>Påverkan av Covid-19-infektion hos cancerpatienter</t>
  </si>
  <si>
    <t>Lisa Liu</t>
  </si>
  <si>
    <t>2020-02079</t>
  </si>
  <si>
    <t>Behandling av nedstämdhet via telefon för personer 65 år och äldre under pågående covid-19-pandemi</t>
  </si>
  <si>
    <t>Mattias Damberg</t>
  </si>
  <si>
    <t>2020-02080</t>
  </si>
  <si>
    <t>Immunitet och smittfrihet hos Covid-19 patienter i Östergötland</t>
  </si>
  <si>
    <t>Håkan Hanberger</t>
  </si>
  <si>
    <t>2020-02084</t>
  </si>
  <si>
    <t>Effekt av Camostat Mesilat på COVID-19-infektion: En randomiserad, placebokontrollerad läkemedelsstudie (CamoCO-19)</t>
  </si>
  <si>
    <t>Ole  Frøbert</t>
  </si>
  <si>
    <t>2020-02094</t>
  </si>
  <si>
    <t>Effekter av oralt Levosimendan (ODM-109) på andningsförmågan hos patienter med ALS: oblindad förlängning för patienter som slutför studie 3119002</t>
  </si>
  <si>
    <t>2020-02109</t>
  </si>
  <si>
    <t>ENKÄTUNDERSÖKNING OM EFFEKTER AV COVID-19 PANDEMIN PÅ HÄLSA OCH STUDIER HOS SVENSKA UNIVERSITETSSTUDENTER</t>
  </si>
  <si>
    <t>2020-02110</t>
  </si>
  <si>
    <t>Träna den åldrande hjärnan med dofter</t>
  </si>
  <si>
    <t>Jonas  Olofsson</t>
  </si>
  <si>
    <t>Stockholms universitet</t>
  </si>
  <si>
    <t>2020-02111</t>
  </si>
  <si>
    <t>Uppföljning av patienter behandlade med extrakorporealt cirkulationsstöd efter hjärtkirurgi</t>
  </si>
  <si>
    <t>Magnus Dalén</t>
  </si>
  <si>
    <t>2020-02112</t>
  </si>
  <si>
    <t>Utforska och beskriva vårdmiljöer för rehabilitering från strokeenheter till hemmet - REARCH projektet</t>
  </si>
  <si>
    <t>Marie Elf</t>
  </si>
  <si>
    <t>Högskolan Dalarna</t>
  </si>
  <si>
    <t>2020-02120</t>
  </si>
  <si>
    <t>54767414MMY3003 Phase 3 Study Comparing Daratumumab,
Lenalidomide and Dexamethasone (DRd) vs Lenalidomide
and Dexamethasone (Rd) in Subjects With Relapsed or
Refractory Multiple Myeloma</t>
  </si>
  <si>
    <t>hareth nahi</t>
  </si>
  <si>
    <t>Effekt av hämmad androgensignalering genom behandling av patienter med Covid-19 med enzalutamide</t>
  </si>
  <si>
    <t>Andreas Josefsson</t>
  </si>
  <si>
    <t>2020-02124</t>
  </si>
  <si>
    <t>COVID-19 under graviditet och förlossning: erfarenheter från Stockholm 2020</t>
  </si>
  <si>
    <t>Karin Pettersson</t>
  </si>
  <si>
    <t>2020-02136</t>
  </si>
  <si>
    <t>Frekvens och karaktäristik av bakteriella infektioner hos sjukhusvårdade patienter med covid-19</t>
  </si>
  <si>
    <t>Gunnar Jacobsson</t>
  </si>
  <si>
    <t>2020-02141</t>
  </si>
  <si>
    <t>Erfarenheter hos patienter inom palliativ vård och deras närstående med anledning av den pågående Covid-pandemin</t>
  </si>
  <si>
    <t>Inger Benkel</t>
  </si>
  <si>
    <t>2020-02142</t>
  </si>
  <si>
    <t>Krisberedskap och krismedvetenhet i vård, skola och utbildning vid pandemi</t>
  </si>
  <si>
    <t>Malin Rising-Holmström</t>
  </si>
  <si>
    <t>Mittuniversitetet</t>
  </si>
  <si>
    <t>2020-02144</t>
  </si>
  <si>
    <t>Epidemiologisk beskrivning av intensivvårdade patienter med COVID-19: den svenska SIRI-populationen</t>
  </si>
  <si>
    <t>Miklós Lipcsey</t>
  </si>
  <si>
    <t>2020-02146</t>
  </si>
  <si>
    <t>GerCovid: Studie om behandling, vård och prognos av Covid-19 hos personer som får geriatrisk vård</t>
  </si>
  <si>
    <t>Maria Eriksdotter</t>
  </si>
  <si>
    <t>2020-02149</t>
  </si>
  <si>
    <t>Rehabilitering och vård vid COVID-19</t>
  </si>
  <si>
    <t>Malin Nygren-Bonnier</t>
  </si>
  <si>
    <t>2020-02150</t>
  </si>
  <si>
    <t>Komplikationer vid COVID-19</t>
  </si>
  <si>
    <t>Anne-Marie Fors Connolly</t>
  </si>
  <si>
    <t>2020-02151</t>
  </si>
  <si>
    <t>Fas 3 studie jämförande Daratumumab, Velcade och Dexamethason (DVd) med Velcade och Dexamethason (Vd) hos patienter med relaps eller refraktärt multipelt myelom</t>
  </si>
  <si>
    <t>Markus Hansson</t>
  </si>
  <si>
    <t>2020-02153</t>
  </si>
  <si>
    <t>COVID-19 (SARS-CoV-2 infektion) hos organtransplanterade (CORONA)</t>
  </si>
  <si>
    <t>John Softeland</t>
  </si>
  <si>
    <t>2020-02154</t>
  </si>
  <si>
    <t>Covid-19 infektion hos barn med cancer</t>
  </si>
  <si>
    <t>Arja Harila-Saari</t>
  </si>
  <si>
    <t>2020-02155</t>
  </si>
  <si>
    <t>Familjers vardagsliv och relationer under Covid-19</t>
  </si>
  <si>
    <t>Disa Bergnehr</t>
  </si>
  <si>
    <t>Högskolan i Borås</t>
  </si>
  <si>
    <t>2020-02157</t>
  </si>
  <si>
    <t>Psykiska hälsoeffekter av COVID_19-utbrottet - en longitudinell internationell jämförelse</t>
  </si>
  <si>
    <t>Ellenor Mittendorfer-Rutz</t>
  </si>
  <si>
    <t>2020-02176</t>
  </si>
  <si>
    <t>En fas 1/2-studie av den orala TRK-hämmaren LOXO-101 hos pediatriska patienter med avancerade solida eller
primära tumörer i centrala nervsystemet. Projekt: LOXO-TRK-15003</t>
  </si>
  <si>
    <t>Ingrid Ora</t>
  </si>
  <si>
    <t>HALT Covid-19 studien: Inhalation av Ciklesonid mot SARS-coronavirus-2 orsakad lunginflammation: En randomiserad oblindad behandlingsstudie.</t>
  </si>
  <si>
    <t>Ola Blennow</t>
  </si>
  <si>
    <t>2020-02184</t>
  </si>
  <si>
    <t>Covid-19 - Lungultraljud (LUS) för stöd vid diagnostik och behandling</t>
  </si>
  <si>
    <t>Maria Hårdstedt</t>
  </si>
  <si>
    <t>Region Dalarna</t>
  </si>
  <si>
    <t>Covid-19: RECOVER - En randomiserad studie med RAAS-Blockad till patienter med svår Covid-19-infektion</t>
  </si>
  <si>
    <t>2020-02186</t>
  </si>
  <si>
    <t>Symtom, symtomlindring och vårdkonsumtion hos personer som avlider med COVID-19 infektion. Registerstudie baserad på nationella Palliativregistret och Region Stockholms VAL databas.</t>
  </si>
  <si>
    <t>Peter Strang</t>
  </si>
  <si>
    <t>Stiftelsen Stockholms sjukhem</t>
  </si>
  <si>
    <t>COPE - Covid-19 under graviditet och i tidig barndom</t>
  </si>
  <si>
    <t>Verena Sengpiel</t>
  </si>
  <si>
    <t>2020-02191</t>
  </si>
  <si>
    <t>2020-02199</t>
  </si>
  <si>
    <t>Åldrande i god hälsa- individer, familjer, hushåll, och samhälle i förändring</t>
  </si>
  <si>
    <t>Gunnar Andersson</t>
  </si>
  <si>
    <t>2020-02201</t>
  </si>
  <si>
    <t>Extrakorporal membranoxygenering vid COVID-19-infektion hos barn och vuxna: Europeisk multicenterundersökning.</t>
  </si>
  <si>
    <t>2020-02203</t>
  </si>
  <si>
    <t>En randomiserad, multicenter, dubbelblind, parallellgruppsstudie för att undersöka effekterna av Sparsentan på njurfunktionen hos patienter med primär fokal segmentell glomeruloskleros (FSGS)</t>
  </si>
  <si>
    <t>Bengt Fellström</t>
  </si>
  <si>
    <t>2020-02204</t>
  </si>
  <si>
    <t>Hyaluronan - en potentiell orsak till ventilationssvikt vid dödsfall i covid-19</t>
  </si>
  <si>
    <t>Mats  G Karlsson</t>
  </si>
  <si>
    <t>2020-02208</t>
  </si>
  <si>
    <t>Klinisk studie, utvärdering av effekt och säkerhet vid kombinationsterapi med Dimetylfumarat (DMF) och NB-UVB ljusterapi (versus DMF monoterapi) hos vuxna med måttlig till svår kronisk plackpsoriasis</t>
  </si>
  <si>
    <t>Mikael Tarstedt</t>
  </si>
  <si>
    <t>2020-02211</t>
  </si>
  <si>
    <t>En  randomiserad studie av Zanubrutinib (BGB 3111) i fas 3, jämfört med Ibrutinib hos patienter med recidiverande/refraktär kronisk lymfatisk leukemi eller småcelligt lymfocytärt lymfom</t>
  </si>
  <si>
    <t>Anders Österborg</t>
  </si>
  <si>
    <t>2020-02216</t>
  </si>
  <si>
    <t>COVID-19 hos patienter med kronisk leversjukdom</t>
  </si>
  <si>
    <t>Hannes Hagström</t>
  </si>
  <si>
    <t>2020-02217</t>
  </si>
  <si>
    <t>COVID-19, hur vanligt är det att virusinfektionen påverkar hjärtat, på vilket sätt och varför?</t>
  </si>
  <si>
    <t>Michael Henein</t>
  </si>
  <si>
    <t>Aerosoliserat DNas för behandling av andningssvikt vid COVID-19 infektion- en fas 2, öppen, randomiserad prövning.</t>
  </si>
  <si>
    <t>Adam Linder</t>
  </si>
  <si>
    <t>2020-02231</t>
  </si>
  <si>
    <t>CovidFlux: Respirationsfysiologisk undersökning av patienter med misstänkt covid-19 prehospitalt</t>
  </si>
  <si>
    <t>David Smekal</t>
  </si>
  <si>
    <t>2020-02236</t>
  </si>
  <si>
    <t>GenerationTech - enkätstudie om åldrande, teknik och hälsa ur ett generationsperspektiv</t>
  </si>
  <si>
    <t>Susanne Iwarsson</t>
  </si>
  <si>
    <t>2020-02238</t>
  </si>
  <si>
    <t>Klinisk studie för att utreda säkerhet och effekt med behandling av Covid 19 utlöst ARDS med mesenkymala
celler</t>
  </si>
  <si>
    <t>Oscar Simonson</t>
  </si>
  <si>
    <t>2020-02239</t>
  </si>
  <si>
    <t>Kan icke-medicinska munskydd på personal minska covid-19 smitta bland boende inom äldreomsorg och hemsjukvård?</t>
  </si>
  <si>
    <t>Micael Widerström</t>
  </si>
  <si>
    <t>Region Jämtland Härjedalen</t>
  </si>
  <si>
    <t>2020-02248</t>
  </si>
  <si>
    <t>Prediktorer för allergisk sjukdom hos barn: En kohortstudie i Västerbotten (Northpop Child).</t>
  </si>
  <si>
    <t>Magnus Domellöf</t>
  </si>
  <si>
    <t>2020-02249</t>
  </si>
  <si>
    <t>Att hantera covid-19 i vardagsliv: en webbaserad enkät</t>
  </si>
  <si>
    <t>Hannah Bradby</t>
  </si>
  <si>
    <t>2020-02250</t>
  </si>
  <si>
    <t>Förekomsten av pulmonell hypertension, med eller utan högerkammarbelastning, hos patienter med COVID-19 som vårdas i respirator på IVA-avdelning.</t>
  </si>
  <si>
    <t>Per-Arne Lönnqvist</t>
  </si>
  <si>
    <t>2020-02261</t>
  </si>
  <si>
    <t>Om lärande i känslomässigt obehagliga situationer</t>
  </si>
  <si>
    <t>Annika Östman</t>
  </si>
  <si>
    <t>2020-02263</t>
  </si>
  <si>
    <t>Effekter av färska och lagrade röda blodkroppar på hjärtfunktion</t>
  </si>
  <si>
    <t>John Pernow</t>
  </si>
  <si>
    <t>2020-02280</t>
  </si>
  <si>
    <t>2020-02281</t>
  </si>
  <si>
    <t>En placebokontrollerad, dubbelblind, parallellgrupps- 18-månaders studie följd av en öppen förlängningsdel för att bekräfta säkerhet och effekt av BAN2401 hos patienter med tidig Alzheimers sjukdom.</t>
  </si>
  <si>
    <t>Anne Börjesson Hansson</t>
  </si>
  <si>
    <t>2020-02283</t>
  </si>
  <si>
    <t>Internationell studie av välbefinnande hos studenter i samband med covid-19</t>
  </si>
  <si>
    <t>Miia Bask</t>
  </si>
  <si>
    <t>2020-02290</t>
  </si>
  <si>
    <t>Covid-19-epidemin och risk för psykisk ohälsa och spelproblem i idrotten. En enkätstudie för
beslutsunderlag i närtid.</t>
  </si>
  <si>
    <t>2020-02313</t>
  </si>
  <si>
    <t>Skräddarsydd internetbehandling för psykologiska besvär i samband med coronaepidemin. En kontrollerad studie.</t>
  </si>
  <si>
    <t>Gerhard Andersson</t>
  </si>
  <si>
    <t>2020-02314</t>
  </si>
  <si>
    <t>Interaktion mellan Covid-19 och kardiovaskulär sjukdom: epidemiologi, prognos och terapeutiska implikationer</t>
  </si>
  <si>
    <t>Lars H Lund</t>
  </si>
  <si>
    <t>2020-02315</t>
  </si>
  <si>
    <t>Intensivvård av patienter med covid-19 i Västmanland - karakteristika och kliniskt förlopp</t>
  </si>
  <si>
    <t>Erland Östberg</t>
  </si>
  <si>
    <t>2020-02317</t>
  </si>
  <si>
    <t>Forskning på nätbehandling inom reguljär beroendevård</t>
  </si>
  <si>
    <t>Philip  Lindner</t>
  </si>
  <si>
    <t>2020-02322</t>
  </si>
  <si>
    <t>Medfödd benägenhet att utveckla svår covid-19-infektion</t>
  </si>
  <si>
    <t>Magnus Nordenskjöld</t>
  </si>
  <si>
    <t>2020-02323</t>
  </si>
  <si>
    <t>Effekten av skolstängningar på spridningen av Covid-19 och psykisk hälsa</t>
  </si>
  <si>
    <t>Jonas Vlachos</t>
  </si>
  <si>
    <t>2020-02324</t>
  </si>
  <si>
    <t>ABC-19 – Antikroppsstudier och uppbyggnad av en Biobank för COVID-19 och studier på virusinfektioner</t>
  </si>
  <si>
    <t>Åsa Torinsson</t>
  </si>
  <si>
    <t>2020-02326</t>
  </si>
  <si>
    <t>En internationell, öppen, randomiserad fas 3-studie av BGB-3111 jämfört med bendamustin plus rituximab hos patienter med tidigare obehandlad kronisk lymfatisk leukemi eller småcelligt lymfocyärt lymfom</t>
  </si>
  <si>
    <t>2020-02328</t>
  </si>
  <si>
    <t>2020-02351</t>
  </si>
  <si>
    <t>Hur barn får information om pandemin (COVID-19), en enkätundersökning till barn och föräldrar i Sverige, Storbritannien, Spanien, Australien, Kanada och Brasilien.</t>
  </si>
  <si>
    <t>Maria Forsner</t>
  </si>
  <si>
    <t>2020-02352</t>
  </si>
  <si>
    <t>COVID-19 i äldreomsorg i Göteborgsområdet</t>
  </si>
  <si>
    <t>Magnus Lindh</t>
  </si>
  <si>
    <t>2020-02354</t>
  </si>
  <si>
    <t>COVID-19: utvärdering av serologiska analysmetoder och uppföljning av antikroppsutveckling hos vårdpersonal i södra Kalmar län</t>
  </si>
  <si>
    <t>Ingvar Rydén</t>
  </si>
  <si>
    <t>Region Kalmar län</t>
  </si>
  <si>
    <t>2020-02363</t>
  </si>
  <si>
    <t>2020-02368</t>
  </si>
  <si>
    <t>En projektstudie om menings-skapande coping vid Covid-19</t>
  </si>
  <si>
    <t>Fereshteh Ahmadi</t>
  </si>
  <si>
    <t>Högskolan i Gävle</t>
  </si>
  <si>
    <t>2020-02369</t>
  </si>
  <si>
    <t>Studier av vävnader hos avlidna i covid19-infektion - sökande av patogenetiska processer och mål för terapeutiska försök.</t>
  </si>
  <si>
    <t>Elisabet Englund</t>
  </si>
  <si>
    <t>2020-02370</t>
  </si>
  <si>
    <t>Intensivvård i samband med COVID 19 - stress, samarbete och säkerhetsklimat</t>
  </si>
  <si>
    <t>Lisbet Meurling</t>
  </si>
  <si>
    <t>2020-02372</t>
  </si>
  <si>
    <t>Timing av tracheotomi på Covid-19 positiva patienter - en randomiserad studie</t>
  </si>
  <si>
    <t>Henrik Bergquist</t>
  </si>
  <si>
    <t>2020-02374</t>
  </si>
  <si>
    <t>Karaktärisering av inläggning och diagnoser hos patienter med akuta hjärtstillstånd under SARS-CoV-2 pandemin jämfört med samma period före pandemin”</t>
  </si>
  <si>
    <t>2020-02376</t>
  </si>
  <si>
    <t>Studier av SARS-CoV-2 patogenitet och aktivitet i organ från avlidna Covid-19 patienter.</t>
  </si>
  <si>
    <t>2020-02380</t>
  </si>
  <si>
    <t>Åldrande och vardagsliv under coronapandemin (COVID-19)</t>
  </si>
  <si>
    <t>Torbjörn Bildtgård</t>
  </si>
  <si>
    <t>2020-02391</t>
  </si>
  <si>
    <t>Påverkan av Coronavirus-karantän på familjer med små barn</t>
  </si>
  <si>
    <t>2020-02392</t>
  </si>
  <si>
    <t>SUNRISE- en studie om fysisk aktivitet, sömn och skärmtid hos fyraåringar.</t>
  </si>
  <si>
    <t>Marie Löf</t>
  </si>
  <si>
    <t>2020-02393</t>
  </si>
  <si>
    <t>Angiotensin och inflammationsmarkörer vid intensivvårdskrävande COVID 19 infektion</t>
  </si>
  <si>
    <t>Anders Oldner</t>
  </si>
  <si>
    <t>2020-02394</t>
  </si>
  <si>
    <t>Uppföljning av patienter som genomgått svår Covid-19 infektion</t>
  </si>
  <si>
    <t>Michael Runold</t>
  </si>
  <si>
    <t>2020-02396</t>
  </si>
  <si>
    <t>Osäkra anställningar i kristider – effekter på arbetstagare och deras familjer (PWR)</t>
  </si>
  <si>
    <t>Theo  Bodin</t>
  </si>
  <si>
    <t>2020-02399</t>
  </si>
  <si>
    <t>Covid-19 pandemins sekundära traumatologiska effekter i Sverige</t>
  </si>
  <si>
    <t>Denise Bäckström m.fl.</t>
  </si>
  <si>
    <t>2020-02401</t>
  </si>
  <si>
    <t>Jämförande studier av Covid-19 smitta och antikroppssvar i olika grupper i samhället</t>
  </si>
  <si>
    <t>Lars Engstrand</t>
  </si>
  <si>
    <t>2020-02402</t>
  </si>
  <si>
    <t>Ändringsansökan: Beskrivande registerstudie för att utvärdera hur behandlingsverkligheten ser ut hos typ 2-diabetiker i Sverige - DAISY</t>
  </si>
  <si>
    <t>Johan Bodegard</t>
  </si>
  <si>
    <t>AstraZeneca</t>
  </si>
  <si>
    <t>2020-02418</t>
  </si>
  <si>
    <t>Randomiserat tillfälligt uppehåll av RAAS-blockad under slutenvård för Covid-19 (REPLACE COVID studien)</t>
  </si>
  <si>
    <t>Jonas Spaak</t>
  </si>
  <si>
    <t>2020-02419</t>
  </si>
  <si>
    <t>Att vara anhörig på en intensivvårdsavdelning - under COVID 19 pandemin</t>
  </si>
  <si>
    <t>Mona Ringdal</t>
  </si>
  <si>
    <t>2020-02427</t>
  </si>
  <si>
    <t>FÖRÄLDRASKAP UNDER TIDEN FÖR COVID-19-PANDEMIN: Medföräldraskapets betydelse och föräldrars och barns mentala hälsa och anpassning under en pandemi</t>
  </si>
  <si>
    <t>Elia Psouni</t>
  </si>
  <si>
    <t>2020-02428</t>
  </si>
  <si>
    <t>Hjärnans plasticitet efter balansträning hos personer med Parkinsons sjukdom</t>
  </si>
  <si>
    <t>Erika Franzén</t>
  </si>
  <si>
    <t>2020-02430</t>
  </si>
  <si>
    <t>Validering av Covid-19 självtest genom salivprov med PCR-tester på labb som kontroll</t>
  </si>
  <si>
    <t>Ahmed Elewa</t>
  </si>
  <si>
    <t>Colorna AB</t>
  </si>
  <si>
    <t>2020-02433</t>
  </si>
  <si>
    <t>Friska läkare: en studie över Svenska läkares arbetsmiljö och hälsa</t>
  </si>
  <si>
    <t>Emma Hagqvist</t>
  </si>
  <si>
    <t>2020-02439</t>
  </si>
  <si>
    <t>Internationell studie om påverkan på hälsa och funktion under COVID-19 pandemin (COH-FIT) -svenska modulen (COH-FIT Swe)</t>
  </si>
  <si>
    <t>Elena Dragioti</t>
  </si>
  <si>
    <t>2020-02440</t>
  </si>
  <si>
    <t>Snabbare test för Covid-19 viruset SARS-CoV-2</t>
  </si>
  <si>
    <t>Cecilia Williams</t>
  </si>
  <si>
    <t>Kungliga Tekniska Högskolan</t>
  </si>
  <si>
    <t>Vårdbesök på distans under rådande Covid-19-pandemi hos barn och ungdomar med Cystisk Fibros</t>
  </si>
  <si>
    <t>Anders Lindblad</t>
  </si>
  <si>
    <t>2020-02445</t>
  </si>
  <si>
    <t>Smittar COVID-19 med tårar? Kartläggning av förekomst av SARS-CoV2 i ögonsekret, relation till symptom hos patienter som söker akut ögonsjukvård och smittspridning bland ögonpersonal</t>
  </si>
  <si>
    <t>Elisabet Granstam</t>
  </si>
  <si>
    <t>Utökad analys av vävnadsprover av Covid-19 offer tagna vid rutin klinisk obduktion</t>
  </si>
  <si>
    <t>Laszlo Szekely</t>
  </si>
  <si>
    <t>2020-02448</t>
  </si>
  <si>
    <t>Den psykiska hälsan hos medicinstudenter som volontärarbetar under C0VID-19 krisen</t>
  </si>
  <si>
    <t>Danuta Wasserman</t>
  </si>
  <si>
    <t>2020-02465</t>
  </si>
  <si>
    <t>Påverkar det nya coronaviruset den manliga reproduktionsfunktionen?</t>
  </si>
  <si>
    <t>Aleksander Giwercman</t>
  </si>
  <si>
    <t>2020-02467</t>
  </si>
  <si>
    <t>(Egen-)Företagare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t>
  </si>
  <si>
    <t>Constanze Eib</t>
  </si>
  <si>
    <t>2020-02468</t>
  </si>
  <si>
    <t>2020-02477</t>
  </si>
  <si>
    <t>2020-02482</t>
  </si>
  <si>
    <t>En randomiserad, dubbelblind, placebokontrollerad (fas llb) studie med dubbelblind fortsättning för att utvärdera effekt och säkerhet av Vamorolone hos gående pojkar med Duchennes muskeldystrofi (DMD).</t>
  </si>
  <si>
    <t>2020-02483</t>
  </si>
  <si>
    <t>Transplanterade patienters utförande av kapillär självprovtagning i hemmiljö för koncentrationsbestämning av immunsuppressiva läkemedel</t>
  </si>
  <si>
    <t>Anton Pohanka</t>
  </si>
  <si>
    <t>2020-02485</t>
  </si>
  <si>
    <t>Arbetsrotation för bättre arbetsmiljö och ökad jämlikhet</t>
  </si>
  <si>
    <t>Svend Erik Mathiassen</t>
  </si>
  <si>
    <t>2020-02487</t>
  </si>
  <si>
    <t>DeepNEWS - COVID-19
Tidig AI karakterisering och prediktion av vårdbehov samt upptäckt av allvarlig sjukdom -
maskininlärningsbaserad fysiomarkör</t>
  </si>
  <si>
    <t>2020-02488</t>
  </si>
  <si>
    <t>En panelstudie av väljares politiska sympatier och antipatier under covid-19-pandemin</t>
  </si>
  <si>
    <t>Annika Fredén</t>
  </si>
  <si>
    <t>2020-02495</t>
  </si>
  <si>
    <t>2020-02498</t>
  </si>
  <si>
    <t>2020-02499</t>
  </si>
  <si>
    <t>Epidemiologiska studier om associationen mellan Covid-19, externa faktorer och incidensen av hjärtstopp.</t>
  </si>
  <si>
    <t>Moman A. Mohammad</t>
  </si>
  <si>
    <t>2020-02515</t>
  </si>
  <si>
    <t>Örebro Covid-19-studie (ÖCov)</t>
  </si>
  <si>
    <t>Mats Lidén</t>
  </si>
  <si>
    <t>Insamling av kontrollprover till SARS-CoV-2 antikroppstest</t>
  </si>
  <si>
    <t>Maryam Poorafshar</t>
  </si>
  <si>
    <t>2020-02521</t>
  </si>
  <si>
    <t>Bästa apparatur för syrgastillförsel vid COVID-19: en pragmatisk randomiserad studie mellan högflödesgrimma och huva med kontinuerligt positivt tryck</t>
  </si>
  <si>
    <t>Jonas Tverring</t>
  </si>
  <si>
    <t>2020-02522</t>
  </si>
  <si>
    <t>Utveckling av immunologiska metoder för att analysera immunsvar mot COVID-19</t>
  </si>
  <si>
    <t>Michael Uhlin</t>
  </si>
  <si>
    <t>2020-02529</t>
  </si>
  <si>
    <t>2020-02530</t>
  </si>
  <si>
    <t>2020-02536</t>
  </si>
  <si>
    <t>Blodförtunnande medicinering och risk för allvarlig COVID-19: en registerbaserad studie</t>
  </si>
  <si>
    <t>Björn Pasternak</t>
  </si>
  <si>
    <t>2020-02544</t>
  </si>
  <si>
    <t>CFLU - en populationsbaserad studie av patienter som intensivvårdats för influensa jämfört med Covid-19</t>
  </si>
  <si>
    <t>2020-02546</t>
  </si>
  <si>
    <t>Stanna hemma! Effekter av policies om isolering på spridning av COVID-19 och socialt välmående</t>
  </si>
  <si>
    <t>Virginia Dignum</t>
  </si>
  <si>
    <t>2020-02547</t>
  </si>
  <si>
    <t>Hur barn och ungdomar mår känslomässigt under pandemin covid-19</t>
  </si>
  <si>
    <t>Stefan Nilsson</t>
  </si>
  <si>
    <t>Förekomst av djup ventrombos hos patienter med COVID-19</t>
  </si>
  <si>
    <t>Johan Mårtensson</t>
  </si>
  <si>
    <t>Region Stockholm m.fl.</t>
  </si>
  <si>
    <t>2020-02552</t>
  </si>
  <si>
    <t>Riskfaktorer för att drabbas av COVID-19 och dess komplikationer inklusive intensivvård och död i Sverige-En nationell studie</t>
  </si>
  <si>
    <t>Peter Nordström</t>
  </si>
  <si>
    <t>2020-02556</t>
  </si>
  <si>
    <t>Datorspelande och användande av sociala medier bland ungdomar under covid-19-pandemin</t>
  </si>
  <si>
    <t>Anders Nilsson</t>
  </si>
  <si>
    <t>2020-02557</t>
  </si>
  <si>
    <t>Hur påverkar COVID-19 pandemin behandlingen av blindtarmsinflammation hos barn; en internationell multicenterstudie?</t>
  </si>
  <si>
    <t>Tomas Wester</t>
  </si>
  <si>
    <t>2020-02568</t>
  </si>
  <si>
    <t>En randomiserad studie angående medicinsk abort med rådgivning via internet jämfört med rådgivning handlagd av gynekolog och/eller barnmorska</t>
  </si>
  <si>
    <t>2020-02577</t>
  </si>
  <si>
    <t>En placebokontrollerad, dubbelblind doseringsregimstudie med bayesiansk adaptiv randomiseringsmetod och parallella grupper med syfte att utvärdera säkerhet, tolerabilitet och effekt för BAN 2401 hos patienter med tidig Alzheimers sjukdom.</t>
  </si>
  <si>
    <t>Henrik Östlund</t>
  </si>
  <si>
    <t>2020-02579</t>
  </si>
  <si>
    <t>Neutrofilstatus som prognostisk markör för Covid-19 patienter med KOL och astma</t>
  </si>
  <si>
    <t>Lars Olaf Cardell</t>
  </si>
  <si>
    <t>Korrelerar infektionssymtomen vid covid-19 med virusets smittsamhet och med bildandet av en funktionell och varaktig immunitet</t>
  </si>
  <si>
    <t>2020-02581</t>
  </si>
  <si>
    <t>Smittbördan av Covid-19 hos vårdpersonal, patienter och forskare vid Sahlgrenska Universitetssjukhuset/Göteborgsuniversitet</t>
  </si>
  <si>
    <t>Stefano  Romeo</t>
  </si>
  <si>
    <t>Hydrokortison behandling hos patienter med covid 19 och syrgasbehov</t>
  </si>
  <si>
    <t>Maria Cronhjort</t>
  </si>
  <si>
    <t>2020-02583</t>
  </si>
  <si>
    <t>Proteintransport över moderkakan i normal graviditet och vid graviditetskomplikationer</t>
  </si>
  <si>
    <t>Hanna Åmark</t>
  </si>
  <si>
    <t>2020-02590</t>
  </si>
  <si>
    <t>Kartläggning av blodbildningen och mastceller hos friska individer</t>
  </si>
  <si>
    <t>Joakim Dahlin</t>
  </si>
  <si>
    <t>2020-02591</t>
  </si>
  <si>
    <t>Neurologiska manifestationer vid COVID-19</t>
  </si>
  <si>
    <t>Sara Haghighi Mobarhan</t>
  </si>
  <si>
    <t>Behandling med omega‐3 fettsyror hos patienter med COVID‐19</t>
  </si>
  <si>
    <t>Magnus Bäck</t>
  </si>
  <si>
    <t>2020-02593</t>
  </si>
  <si>
    <t>Lungfysiologi vid COVID-19 ARDS</t>
  </si>
  <si>
    <t>Mattias Günther</t>
  </si>
  <si>
    <t>2020-02596</t>
  </si>
  <si>
    <t>Klonering och bakterieexpression av humana, monoklonala antikroppar</t>
  </si>
  <si>
    <t>Mats A A Persson</t>
  </si>
  <si>
    <t>2020-02602</t>
  </si>
  <si>
    <t>En randomiserad, dubbelblind, placebokontrollerad, 26-veckors Fas II-studie för att utvärdera verkan, säkerhet och tolerans för GLPG1205 hos patienter med idiopatisk lungfibros</t>
  </si>
  <si>
    <t>Maria Diakopoulou</t>
  </si>
  <si>
    <t>2020-02627</t>
  </si>
  <si>
    <t>EKG analys med artificiell intelligence för att prediktera livshotande kardiovaskulära händelser vid CoVID 19-infektion</t>
  </si>
  <si>
    <t>Cecilia Linde</t>
  </si>
  <si>
    <t>2020-02628</t>
  </si>
  <si>
    <t>Kapillär dysfunktion vid sepsis</t>
  </si>
  <si>
    <t>Sara Tehrani</t>
  </si>
  <si>
    <t>2020-02635</t>
  </si>
  <si>
    <t>Emotionell Inlärning i Sociala Situationer</t>
  </si>
  <si>
    <t>Andreas Olsson</t>
  </si>
  <si>
    <t>2020-02646</t>
  </si>
  <si>
    <t>Qiang Pan</t>
  </si>
  <si>
    <t>2020-02648</t>
  </si>
  <si>
    <t>Behandling av andningssvikt i samband med COVID-19 infektion med mesenkymal stromalceller (ProTrans): En dubbelblind, randomiserad, parallell, placebokontrollerad fas II kliniks prövning</t>
  </si>
  <si>
    <t>Josefin Sundh</t>
  </si>
  <si>
    <t>2020-02660</t>
  </si>
  <si>
    <t>Anpassning till COVID-19 pandemin: Anpassning av undervisning, uppfattning av distansundervisning, stress, och kreativitet bland lärare och studenter inom högre utbildning runt om i världen</t>
  </si>
  <si>
    <t>Maria Björk</t>
  </si>
  <si>
    <t>Jönköping University</t>
  </si>
  <si>
    <t>2020-02661</t>
  </si>
  <si>
    <t>Covid-19-pandemins påverkan på aborttalen i Sverige</t>
  </si>
  <si>
    <t>Helena Hognert</t>
  </si>
  <si>
    <t>Sahlgrenska Universitetssjukhuset</t>
  </si>
  <si>
    <t>2020-02662</t>
  </si>
  <si>
    <t>Artificiell intelligens (AI) baserad EKG analys för att prediktera insjuknande i livshotande kardiovaskulärt tillstånd hos patienter med Coronavirus infektion (CoViD-19) samt värdering av riskvariabler för insjuknande i förmaksflimmer</t>
  </si>
  <si>
    <t>Carina Blomstrom</t>
  </si>
  <si>
    <t>Behandling av COVID-19 med letrozol</t>
  </si>
  <si>
    <t>Helena Kopp Kallner</t>
  </si>
  <si>
    <t>Danderyds sjukhus</t>
  </si>
  <si>
    <t>2020-02667</t>
  </si>
  <si>
    <t>Alltid Öppet - implementering, anpassning och upprätthållande av en e-hälsolösning inom öppenvården före, under och efter CoVID-19-pandemin</t>
  </si>
  <si>
    <t>Clara Hellner</t>
  </si>
  <si>
    <t>2020-02668</t>
  </si>
  <si>
    <t>Hjärt-lung-riskfaktorer och allvarlig Covid-19: analys av en populationsbaserad kohort med 30 000 deltagare (SCAPIS)</t>
  </si>
  <si>
    <t>Peter Ueda</t>
  </si>
  <si>
    <t>2020-02669</t>
  </si>
  <si>
    <t>2020-02675</t>
  </si>
  <si>
    <t>OPTION – att påbörja igångsättning av förlossningen hemma – är det ett säkert alternativ för mor och
barn?
OutPatienT InductiON: Labour induction in an outpatient setting - a multicenter randomized controlled trial (OPTION)</t>
  </si>
  <si>
    <t>2020-02678</t>
  </si>
  <si>
    <t>Gravida med Covid-19, vårdade på intensivvårdsavdelning, en observationsstudie.</t>
  </si>
  <si>
    <t>Ove Karlsson</t>
  </si>
  <si>
    <t>2020-02679</t>
  </si>
  <si>
    <t>Omhändertagande och rehabilitering av covid19-smittade och covid19-sjuka i kommunal hälso- och sjukvård</t>
  </si>
  <si>
    <t>Eva Ekvall Hansson</t>
  </si>
  <si>
    <t>Malmö stad</t>
  </si>
  <si>
    <t>2020-02688</t>
  </si>
  <si>
    <t>Covid-19, antikroppstest för personal</t>
  </si>
  <si>
    <t>2020-02691</t>
  </si>
  <si>
    <t>CSI: Covid-19 Symtom och immunitet.</t>
  </si>
  <si>
    <t>Johan Undén</t>
  </si>
  <si>
    <t>Region Halland</t>
  </si>
  <si>
    <t>2020-02697</t>
  </si>
  <si>
    <t>Uppföljning av patienter som intensivvårdats för COVID-19</t>
  </si>
  <si>
    <t>Michael Hultström</t>
  </si>
  <si>
    <t>2020-02701</t>
  </si>
  <si>
    <t>Kartläggning av venös tromboembolism i befolkningen under den pågående SARS-COV-2 pandemin med fokus på
prevalens och allvarlighetsgrad.</t>
  </si>
  <si>
    <t>Daniel Wilhelms</t>
  </si>
  <si>
    <t>2020-02704</t>
  </si>
  <si>
    <t>2020-02705</t>
  </si>
  <si>
    <t>Immunterapeutisk behandling med pembrolizumab (antikropp) hos melanompatienter med hög risk för återfall efter fullständigt kirurgiskt ingrepp/operation</t>
  </si>
  <si>
    <t>Max Levin</t>
  </si>
  <si>
    <t>2020-02706</t>
  </si>
  <si>
    <t>2020-02708</t>
  </si>
  <si>
    <t>Intimitet och sexualitet i långvariga relationer under en tid av covid-19-pandemi - en komparativ studie i Sverige, Frankrike, Tyskland, Kroatien, Portugal, Republiken Tjeckien och Nederländerna</t>
  </si>
  <si>
    <t>Charlotta Löfgren Mårtensson</t>
  </si>
  <si>
    <t>2020-02710</t>
  </si>
  <si>
    <t>Ökar covid-19 risken att drabbas av ischemisk stroke orsakad av storkärlsocklusion?</t>
  </si>
  <si>
    <t>Katarina Jood</t>
  </si>
  <si>
    <t>2020-02711</t>
  </si>
  <si>
    <t>Hemmonitorering patienter med covid-19</t>
  </si>
  <si>
    <t>Pamela Mazzocato</t>
  </si>
  <si>
    <t>Södertälje Sjukhus AB</t>
  </si>
  <si>
    <t>2020-02712</t>
  </si>
  <si>
    <t>Trender i strokeinsjuknande i Sverige efter introduktionen av de nya blodförtunnande läkemedlen, NOAC</t>
  </si>
  <si>
    <t>2020-02713</t>
  </si>
  <si>
    <t>Kartläggning av vårdpersonals livskvalitet under pågående coronapandemi</t>
  </si>
  <si>
    <t>Lotti Orwelius</t>
  </si>
  <si>
    <t>2020-02717</t>
  </si>
  <si>
    <t>Ändringsansökan, 2010/336-31/2, önskan om förtur COVID-19 i ESTRID-studien</t>
  </si>
  <si>
    <t>Sofia Carlsson</t>
  </si>
  <si>
    <t>2020-02719</t>
  </si>
  <si>
    <t>2020-02723</t>
  </si>
  <si>
    <t>2020-02724</t>
  </si>
  <si>
    <t>Pilotstudie om avsked i coronatider-att vårda nära anhöriga i livets slutskede samt ta avsked under Covid19-restriktioner</t>
  </si>
  <si>
    <t>Cathrin Wasshede</t>
  </si>
  <si>
    <t>2020-02736</t>
  </si>
  <si>
    <t>Registrering av dead space-inverkan på ventilation av covid-19-patienter i respirator med hjälp av volumetrisk kapnografi</t>
  </si>
  <si>
    <t>Jacob Karlsson</t>
  </si>
  <si>
    <t>2020-02738</t>
  </si>
  <si>
    <t>Sjuksköterskestudenters reflektioner efter verksamhetsförlagd utbildning under Covid-19 pandemin</t>
  </si>
  <si>
    <t>Birgitta Lindberg</t>
  </si>
  <si>
    <t>Luleå tekniska universitet</t>
  </si>
  <si>
    <t>2020-02739</t>
  </si>
  <si>
    <t>Problemlösning för praktiska och/eller känslomässiga problem under pandemin Covid-19: Randomiserad kontrollerad studie gällande användbarheten av två versioner av verktyget Problemlösning</t>
  </si>
  <si>
    <t>Martin  Kraepelien</t>
  </si>
  <si>
    <t>2020-02741</t>
  </si>
  <si>
    <t>Systemeffekterna av covid-19 på vårdkonsumtionen i Region Stockholm</t>
  </si>
  <si>
    <t>Mats Brommels</t>
  </si>
  <si>
    <t>2020-02742</t>
  </si>
  <si>
    <t>Mag-tarmsymtom vid Covid-19-infektion</t>
  </si>
  <si>
    <t>Magnus Simrén</t>
  </si>
  <si>
    <t>2020-02743</t>
  </si>
  <si>
    <t>Buklägesbehandling med högflödesgrimma vid covid-19</t>
  </si>
  <si>
    <t>Region Uppsala m.fl.</t>
  </si>
  <si>
    <t>2020-02745</t>
  </si>
  <si>
    <t>En randomiserad, 2-arms parallellgrupp, öppen, fas 2 singelcenterstudie för att utvärdera effekt, säkerhet, tolerabilitet och farmakokinetik av KAND567 som tillägg till standardbehandling jämfört med endast standardbehandling hos innelggande patienter med COVID-19</t>
  </si>
  <si>
    <t>Mantas Okas</t>
  </si>
  <si>
    <t>2020-02754</t>
  </si>
  <si>
    <t>Co-LIVE – Närståendes upplevelse av livets sista tid under Covid-19 pandemin</t>
  </si>
  <si>
    <t>Carl Johan  Fürst</t>
  </si>
  <si>
    <t>2020-02756</t>
  </si>
  <si>
    <t>2020-02758</t>
  </si>
  <si>
    <t>COVID-19 pandemin i Region Jönköpings län. Rapport från intensivvården</t>
  </si>
  <si>
    <t>Knut Taxbro</t>
  </si>
  <si>
    <t>2020-02759</t>
  </si>
  <si>
    <t>Covid-19 och allvarlig psykisk sjukdom</t>
  </si>
  <si>
    <t>Martin Maripuu</t>
  </si>
  <si>
    <t>2020-02760</t>
  </si>
  <si>
    <t>NeuroCovid</t>
  </si>
  <si>
    <t>Lars  I Eriksson</t>
  </si>
  <si>
    <t>2020-02764</t>
  </si>
  <si>
    <t>2020-02765</t>
  </si>
  <si>
    <t>2020-02775</t>
  </si>
  <si>
    <t>Erfarenheter av Covid-19 hos personer med kognitiv svikt och
demens samt deras närstående</t>
  </si>
  <si>
    <t>Charlotta Thunborg</t>
  </si>
  <si>
    <t>2020-02776</t>
  </si>
  <si>
    <t>Hälsoeffekter av restriktioner på grund av covid-19 – med fokus på fysisk aktivitet</t>
  </si>
  <si>
    <t>2020-02777</t>
  </si>
  <si>
    <t>Luftvägsregistret – Registerdesign, status samt följsamhet till nationella riktlinjer</t>
  </si>
  <si>
    <t>Ann Ekberg</t>
  </si>
  <si>
    <t>2020-02778</t>
  </si>
  <si>
    <t>Jämförande trender i incidens och utfallet av patienter med akut hjärtinfarkt under COVID-19 utbrottet i Sverige</t>
  </si>
  <si>
    <t>Stefan James</t>
  </si>
  <si>
    <t>2020-02779</t>
  </si>
  <si>
    <t>Trakeostomi vid COVID-19</t>
  </si>
  <si>
    <t>Jeremy Wales</t>
  </si>
  <si>
    <t>2020-02781</t>
  </si>
  <si>
    <t>Immunitetsutveckling, antikroppsfunktion och virusdiversitet vid SARS-Cov2 och andra respiratoriska virusinfektioner</t>
  </si>
  <si>
    <t>Patrik Medstrand</t>
  </si>
  <si>
    <t>2020-02798</t>
  </si>
  <si>
    <t>Effekter av Covid-19 pandemin vad gäller psykisk ohälsa med inriktning psykiatri</t>
  </si>
  <si>
    <t>2020-02805</t>
  </si>
  <si>
    <t>Erfarenheter av intensivvård till patienter som drabbats av COVID-19</t>
  </si>
  <si>
    <t>Åsa Engström</t>
  </si>
  <si>
    <t>2020-02807</t>
  </si>
  <si>
    <t>Sjuksköterskestudenters väg in i arbetslivet under pågående coronaviruspandemi</t>
  </si>
  <si>
    <t>Ylva Pålsson</t>
  </si>
  <si>
    <t>2020-02811</t>
  </si>
  <si>
    <t>Immunreaktioner och antikroppstester för covid-19</t>
  </si>
  <si>
    <t>Gordana Bogdanovic</t>
  </si>
  <si>
    <t>2020-02812</t>
  </si>
  <si>
    <t>Retrospektiv analys av radiologiska undersökningar relaterade till akut och kronisk lungemobolism samt kronisk tromboembolisk hypertension</t>
  </si>
  <si>
    <t>2020-02815</t>
  </si>
  <si>
    <t>Svensk populationsbaserad studie om förekomst av tromboemboliska komplikationer och betydelsen av antikoagulation vid covid-19</t>
  </si>
  <si>
    <t>Maria Bruzelius</t>
  </si>
  <si>
    <t>2020-02840</t>
  </si>
  <si>
    <t>Dokumentation av skörhet på akutmottagningen</t>
  </si>
  <si>
    <t>Thoralph Ruge</t>
  </si>
  <si>
    <t>2020-02845</t>
  </si>
  <si>
    <t>Vårdflöde, klinisk karakteristik och utfall hos patienter med misstänkt eller bekräftad Covid-19 på S:t Görans Sjukhus   - Ett retrospektivt deskriptivt forskningsprojekt</t>
  </si>
  <si>
    <t>Gabriel Riva</t>
  </si>
  <si>
    <t>2020-02848</t>
  </si>
  <si>
    <t>Göteborgs universitet m.fl.</t>
  </si>
  <si>
    <t>2020-02859</t>
  </si>
  <si>
    <t>Epidemiologiska studier på akut njursvikt hos COVID-19 patienter</t>
  </si>
  <si>
    <t>Claire Rimes</t>
  </si>
  <si>
    <t>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t>
  </si>
  <si>
    <t>Katarina Westling</t>
  </si>
  <si>
    <t>2020-02862</t>
  </si>
  <si>
    <t>Forskningsprojekt provtagning covid-19 antikroppstest</t>
  </si>
  <si>
    <t>Jannie Laursen</t>
  </si>
  <si>
    <t>Falck</t>
  </si>
  <si>
    <t>2020-02864</t>
  </si>
  <si>
    <t>Koagulations- och komplement aktivering vid COVID-19 infektion</t>
  </si>
  <si>
    <t>Eva Zetterberg</t>
  </si>
  <si>
    <t>2020-02870</t>
  </si>
  <si>
    <t>2020-02873</t>
  </si>
  <si>
    <t>Migranters Vårdsökningsmönster: Generellt och vid Covid 19</t>
  </si>
  <si>
    <t>Harshida Patel</t>
  </si>
  <si>
    <t>2020-02875</t>
  </si>
  <si>
    <t>2020-02876</t>
  </si>
  <si>
    <t>2020-02878</t>
  </si>
  <si>
    <t>2020-02880</t>
  </si>
  <si>
    <t>COVID-19 och hemostasrubbningar hos patienter med kronisk hemodialys</t>
  </si>
  <si>
    <t>Josefin Mörtberg</t>
  </si>
  <si>
    <t>2020-02881</t>
  </si>
  <si>
    <t>2020-02882</t>
  </si>
  <si>
    <t>Skyddsåtgärder mot covid-19: En kvalitativ studie av barriärer och egna strategier i utsatta områden.</t>
  </si>
  <si>
    <t>Maria Albin</t>
  </si>
  <si>
    <t>2020-02890</t>
  </si>
  <si>
    <t>2020-02903</t>
  </si>
  <si>
    <t>Effekter av immunmodulerande läkemedel på risk och prognos vid COVID19 infektioner</t>
  </si>
  <si>
    <t>Hakan Olsson</t>
  </si>
  <si>
    <t>2020-02913</t>
  </si>
  <si>
    <t>PCBaSe RAPID 2019</t>
  </si>
  <si>
    <t>Pär Stattin</t>
  </si>
  <si>
    <t>2020-02914</t>
  </si>
  <si>
    <t>COVID-19: Riskstratifiering av patienter i akutsjukvården</t>
  </si>
  <si>
    <t>Martin Nordberg</t>
  </si>
  <si>
    <t>2020-02915</t>
  </si>
  <si>
    <t>Aktivering av immunsystem och hemostas vid cancer</t>
  </si>
  <si>
    <t>Håkan Wallén</t>
  </si>
  <si>
    <t>2020-02916</t>
  </si>
  <si>
    <t>2020-02917</t>
  </si>
  <si>
    <t>Beskrivande registerstudie för att utvärdera hur behandlingsverkligheten ser ut hos typ 2-diabetiker i Sverige - DAISY</t>
  </si>
  <si>
    <t>2020-02918</t>
  </si>
  <si>
    <t>Longitudinell uppföljning av personer som vårdats inom specialiserad slutenvård för Covid-19: återhämtningsmönster och behov av rehabilitering</t>
  </si>
  <si>
    <t>Pernilla Åsenlöf</t>
  </si>
  <si>
    <t>2020-02919</t>
  </si>
  <si>
    <t>Hjärnskador hos intensivvårdade covid-19 patienter. En retrospektiv studie.</t>
  </si>
  <si>
    <t>Charith Cooray</t>
  </si>
  <si>
    <t>2020-02922</t>
  </si>
  <si>
    <t>Coronavirus ur ett folkhälsoperspektiv; riskfaktorer för Covid-19 immunitet och långsiktiga hälsoeffekter</t>
  </si>
  <si>
    <t>Erik Melen</t>
  </si>
  <si>
    <t>2020-02928</t>
  </si>
  <si>
    <t>2020-02930</t>
  </si>
  <si>
    <t>2020-02931</t>
  </si>
  <si>
    <t>2020-02955</t>
  </si>
  <si>
    <t>Klinisk fas 3 studie som jämför lenalidomid och dexametason i kombination med och utan daratumumab i forskningspersoner med obehandlat multipelt myelom som inte kan få hög-dos behandling</t>
  </si>
  <si>
    <t>2020-02962</t>
  </si>
  <si>
    <t>Covid-19 Primärvård Göteborg</t>
  </si>
  <si>
    <t>Christine Wennerås</t>
  </si>
  <si>
    <t>2020-02963</t>
  </si>
  <si>
    <t>Hemsjukvård för barn i samband med Covid-19 infektion: En kvalitativ studie ur ett föräldraperspektiv</t>
  </si>
  <si>
    <t>Katarina Wide</t>
  </si>
  <si>
    <t>2020-02964</t>
  </si>
  <si>
    <t>Utvärdering av snabbtester mot Covid-19</t>
  </si>
  <si>
    <t>2020-02966</t>
  </si>
  <si>
    <t>Ökat deadspace och shunt som tidiga tecken på mikroembolisering i lungan vid Covid-19</t>
  </si>
  <si>
    <t>Piotr Harbut, Karolinska Institutet</t>
  </si>
  <si>
    <t>2020-02984</t>
  </si>
  <si>
    <t>2020-02988</t>
  </si>
  <si>
    <t>Bedömning av inverkan av SARS-COV2 infektion på det kardiovaskulära systemet under pågående COVID-pandemi</t>
  </si>
  <si>
    <t>Meriam Åström Aneq</t>
  </si>
  <si>
    <t>2020-02993</t>
  </si>
  <si>
    <t>Utbredning av covid-19 i Värmland – en serologisk studie</t>
  </si>
  <si>
    <t>Staffan Tevell</t>
  </si>
  <si>
    <t>Region Värmland</t>
  </si>
  <si>
    <t>2020-02994</t>
  </si>
  <si>
    <t>MORMOR-COVID - dödlighet och psykiatrisk belastning efter COVID-19, en jämförelse mellan Sverige och Norge</t>
  </si>
  <si>
    <t>Louise Emilsson</t>
  </si>
  <si>
    <t>2020-02995</t>
  </si>
  <si>
    <t>Har Alfa-1 antitrypsin och mutationer i Serpina1-genen betydelse för utfallet vid Covid-19 infektion?</t>
  </si>
  <si>
    <t>Hans  Thulesius</t>
  </si>
  <si>
    <t>Region Kronoberg</t>
  </si>
  <si>
    <t>2020-02997</t>
  </si>
  <si>
    <t>Rehabiliteringsförlopp och kartläggning av rehabiliteringsbehov efter covid-19-infektion - en svensk multicenterstudie</t>
  </si>
  <si>
    <t>Kristian Borg</t>
  </si>
  <si>
    <t>2020-02999</t>
  </si>
  <si>
    <t>SLOSH - en longitudinell studie av arbetsliv, sociala förhållanden och hälsa.</t>
  </si>
  <si>
    <t>Hugo Westerlund</t>
  </si>
  <si>
    <t>2020-03001</t>
  </si>
  <si>
    <t>Epidemiologi av lågpatogena coronavirus som modell för den post-pandemisk epidemiologi för covid-19</t>
  </si>
  <si>
    <t>Robert Dyrdak</t>
  </si>
  <si>
    <t>2020-03004</t>
  </si>
  <si>
    <t>Icke invasiv mätning av intrakraniellt tryck hos Covid-19 patienter</t>
  </si>
  <si>
    <t>2020-03007</t>
  </si>
  <si>
    <t>Riskuppfattning och följsamhet av behandling hos cancerpatienter under Corona: En multinationell studie</t>
  </si>
  <si>
    <t>Jeanette Winterling</t>
  </si>
  <si>
    <t>2020-03009</t>
  </si>
  <si>
    <t>Förekomst av antikroppar mot covid-19 hos befolkningen i Skåne</t>
  </si>
  <si>
    <t>Holmgren Birgitta</t>
  </si>
  <si>
    <t>2020-03012</t>
  </si>
  <si>
    <t>Maternellt och perinatalt utfall efter Covid-19 infektion under graviditet</t>
  </si>
  <si>
    <t>Maria-Teresia Svanvik</t>
  </si>
  <si>
    <t>2020-03013</t>
  </si>
  <si>
    <t>Utvärdering av möjligheten att utföra drogtestning med utandningsprov</t>
  </si>
  <si>
    <t>2020-03026</t>
  </si>
  <si>
    <t>COVICAM- En internationell studie kring användning av komplementär- och alternativmedicin under COVID-19 pandemin</t>
  </si>
  <si>
    <t>Johanna Hök</t>
  </si>
  <si>
    <t>2020-03029</t>
  </si>
  <si>
    <t>Rehabiliteringsbehov efter sjukhusvård för covid-19</t>
  </si>
  <si>
    <t>Richard Levi</t>
  </si>
  <si>
    <t>2020-03040</t>
  </si>
  <si>
    <t>En fas IIb, 2-arm, randomiserad, dubbelblind, placebokontrollerad, multicenterstudie för att optimera Diamyd Terapi, administrerad i lymfkörtlar lymfkörtlar, kombinerat med en oral D-vitaminbehandling, för att undersöka effekterna på typ 1 diabetes och återstående insulinsekretion</t>
  </si>
  <si>
    <t>Johnny Ludvigsson</t>
  </si>
  <si>
    <t>2020-03043</t>
  </si>
  <si>
    <t>Förhindra svår COVID-19 med blodtryckssänkande läkemedel (VIRAAS-studien)</t>
  </si>
  <si>
    <t>2020-03046</t>
  </si>
  <si>
    <t>Covid-19 - rehabliteringsmedicinska perspektiv kring hälsa, rehabilitering och arbete för patienter så väl som personal</t>
  </si>
  <si>
    <t>Hanna Persson</t>
  </si>
  <si>
    <t>2020-03048</t>
  </si>
  <si>
    <t>Pilotstudie av mikrobiologisk diagnostik vid luftvägsinfektion på prov från utandningsluft</t>
  </si>
  <si>
    <t>Johan Westin</t>
  </si>
  <si>
    <t>2020-03051</t>
  </si>
  <si>
    <t>Övervikt/Obesitas - en riskfaktor för allvarlig sjukdom i Covid-19?</t>
  </si>
  <si>
    <t>Lovisa Sjögren</t>
  </si>
  <si>
    <t>2020-03053</t>
  </si>
  <si>
    <t>Epifenomen och negativa effekter på vardagslivet under covid-19: Första hands upplevelser av personer med autism och deras familjer (kort titel för deltagare “Vardagslivet under Covid-19”.)</t>
  </si>
  <si>
    <t>Sven  Bölte</t>
  </si>
  <si>
    <t>2020-03054</t>
  </si>
  <si>
    <t>2020-03056</t>
  </si>
  <si>
    <t>Covid-19 Samsjuklighet, mekanismer och prognosmarkörer</t>
  </si>
  <si>
    <t>Victoria Hahn-Strömberg</t>
  </si>
  <si>
    <t>2020-03057</t>
  </si>
  <si>
    <t>Psykosocialt stöd för att främja psykisk hälsa och välbefinnande bland unga omsorgsgivare i Europa (Me-We) - en interventionsstudie</t>
  </si>
  <si>
    <t>Elizabeth Hanson</t>
  </si>
  <si>
    <t>Linnéuniversitetet</t>
  </si>
  <si>
    <t>2020-03058</t>
  </si>
  <si>
    <t>“Utbredningen av psykisk ohälsa hos poliser i Europa i en tidsperiod av Covid-19 pandemi – Polis är ett riskfyllt arbete”</t>
  </si>
  <si>
    <t>Silva Teresa</t>
  </si>
  <si>
    <t>2020-03074</t>
  </si>
  <si>
    <t>Kartläggning av sjukvårdsbehov i sluten vård på grund av Covid 19 hos patienter opererade för medfött hjärtfel under barnaåren</t>
  </si>
  <si>
    <t>Jan Sunnegardh</t>
  </si>
  <si>
    <t>2020-03076</t>
  </si>
  <si>
    <t>Riskfaktorer vid COVID-19 hos intensivvårdade patienter</t>
  </si>
  <si>
    <t>Urban Kumlin</t>
  </si>
  <si>
    <t>2020-03078</t>
  </si>
  <si>
    <t>Extrakorporal membranoxygenering för patienter med coronavirussjukdom 2019 (COVID-19)</t>
  </si>
  <si>
    <t>2020-03083</t>
  </si>
  <si>
    <t>Lungresidenta CD169+ makrofager i avlidna patienter med Covid19</t>
  </si>
  <si>
    <t>Karin Leandersson</t>
  </si>
  <si>
    <t>2020-03085</t>
  </si>
  <si>
    <t>Enkel Kognitiv Uppgift efter Trauma under COVID-19 - sjukvårdspersonal ’EKUT-P’ – en randomiserad kontrollerad studie</t>
  </si>
  <si>
    <t>Emily Holmes</t>
  </si>
  <si>
    <t>2020-03093</t>
  </si>
  <si>
    <t>Utveckling och validering av prediktiva modeller inom prehospital sjukvård</t>
  </si>
  <si>
    <t>Hans Blomberg</t>
  </si>
  <si>
    <t>2020-03105</t>
  </si>
  <si>
    <t>2020-03113</t>
  </si>
  <si>
    <t>Långtidskomplikationer efter genomgången sepsis</t>
  </si>
  <si>
    <t>2020-03118</t>
  </si>
  <si>
    <t>2020-03119</t>
  </si>
  <si>
    <t>Bestämmandefaktorer för sjukdomsbeteende och sjukdomsperception under COVID-19-pandemin</t>
  </si>
  <si>
    <t>Mats Lekander</t>
  </si>
  <si>
    <t>2020-03120</t>
  </si>
  <si>
    <t>Smittspridning och vårdhygienrutiner bland vårdpersonal under covid-19 pandemin 2020 - studie baserad på ett utbrott av covid-19 bland vårdpersonal</t>
  </si>
  <si>
    <t>2020-03122</t>
  </si>
  <si>
    <t>Registerbaserad studie för analys av riskfaktorer för prediktion av svår sjukdom relaterad till SARS-CoV-2</t>
  </si>
  <si>
    <t>Maria-Pia Hergens</t>
  </si>
  <si>
    <t>2020-03126</t>
  </si>
  <si>
    <t>Utvärdering av Teaching Recovery Techniques som första linjens intervention för flyktingbarn som visar tecken på posttraumatisk stress - en randomiserad kontrollerad studie</t>
  </si>
  <si>
    <t>Anna Sarkadi</t>
  </si>
  <si>
    <t>2020-03138</t>
  </si>
  <si>
    <t>Förstagångsadministration av PDNO till friska forskningspersoner. En singel-blind, placebo-kontrollerad studie för att utvärdera säkerhet och tolererbarhet av PDNO administrerat som en intravenös infusion.</t>
  </si>
  <si>
    <t>Jan Erik Berglund</t>
  </si>
  <si>
    <t>CTC Clinical Trial Consultants AB</t>
  </si>
  <si>
    <t>2020-03151</t>
  </si>
  <si>
    <t>Snabbtest av antikroppar mot SARS-CoV-2 - RAD kohorten (Rapid Antibody Detection Cohort)</t>
  </si>
  <si>
    <t>2020-03168</t>
  </si>
  <si>
    <t>Seroprevalens för covid-19 på Skånes universitetssjukhus- prediktorer för seroprevalens och utveckling över tid</t>
  </si>
  <si>
    <t>2020-03170</t>
  </si>
  <si>
    <t>2020-03173</t>
  </si>
  <si>
    <t>Covid-19-pandemins och distansundervisningens påverkan på jämlikhet i hälsa, välbefinnande och levnadsvanor bland ungdomar 15-17 år</t>
  </si>
  <si>
    <t>Marit Eriksson</t>
  </si>
  <si>
    <t>2020-03176</t>
  </si>
  <si>
    <t>Europeiskt projekt om COVID-19 patienter som kräver intensivvård i europeiska och extra-europeiska länder (UNITE-COVID)</t>
  </si>
  <si>
    <t>Mariangela Pellegrini</t>
  </si>
  <si>
    <t>2020-03183</t>
  </si>
  <si>
    <t>Uppföljning av jämlik vård vid Region Östergötland</t>
  </si>
  <si>
    <t>Toomas Timpka</t>
  </si>
  <si>
    <t>2020-03187</t>
  </si>
  <si>
    <t>Upplevlser och psykisk hälsa hos HBTQ+ personer under pandemin covid-19</t>
  </si>
  <si>
    <t>Anna Malmquist</t>
  </si>
  <si>
    <t>2020-03195</t>
  </si>
  <si>
    <t>2020-03200</t>
  </si>
  <si>
    <t>Fokus på covid-19 och dess effekter på ambulanssjukvården</t>
  </si>
  <si>
    <t>Anneli Strömsöe</t>
  </si>
  <si>
    <t>2020-03201</t>
  </si>
  <si>
    <t>ASCOV-19 - Studier på serokonverterade asymtomatiska individer, jämförelser med allvarlig covid-19
infektion och utvärdering av SARS-CoV-2-specifika antikroppar.</t>
  </si>
  <si>
    <t>Åsa Torinsson Naluai</t>
  </si>
  <si>
    <t>2020-03215</t>
  </si>
  <si>
    <t>2020-03217</t>
  </si>
  <si>
    <t>ADJUST – anpassning, reaktioner och beteenden under Covid-19 pandemin</t>
  </si>
  <si>
    <t>Filip Arnberg</t>
  </si>
  <si>
    <t>2020-03220</t>
  </si>
  <si>
    <t>2020-03222</t>
  </si>
  <si>
    <t>Undersökning av vilka rehabiliteringsbehov gällande handfunktion och kognitiv nedsättning som uppstår i samband med långvarig sjukhusvård vid insjuknande i Covid-19</t>
  </si>
  <si>
    <t>Ann Björkdahl</t>
  </si>
  <si>
    <t>2020-03232</t>
  </si>
  <si>
    <t>Förändringar i vårdsökande för alkohol-, drog och spelberoende under COVID-19-pandemin - en sammanställning av vårddata från Beroendecentrum i Malmö</t>
  </si>
  <si>
    <t>2020-03234</t>
  </si>
  <si>
    <t>Riskvärdering, medicinsk prioritering och intensivvårdsbehov vid COVID-19</t>
  </si>
  <si>
    <t>2020-03245</t>
  </si>
  <si>
    <t>Boendestöd till unga vuxna med autismspektrumtillstånd och/eller ADHD: en kvalitativ studie av arbetssätt före och efter Covid-19 pandemin</t>
  </si>
  <si>
    <t>Ulf Jonsson</t>
  </si>
  <si>
    <t>2020-03262</t>
  </si>
  <si>
    <t>Omställningar inom socialtjänsten till följd av covid-19 - effekter för arbetsmiljö hälsa och välbefinnande</t>
  </si>
  <si>
    <t>Martin Geisler</t>
  </si>
  <si>
    <t>Region Sörmland</t>
  </si>
  <si>
    <t>2020-03264</t>
  </si>
  <si>
    <t>Rehabiliteringsutfall och långtidsprognos hos individer som vårdats på intensivvårdsavdelning på Sahlgrenska Universitetssjukhuset för covid-19</t>
  </si>
  <si>
    <t>Carina Persson</t>
  </si>
  <si>
    <t>2020-03265</t>
  </si>
  <si>
    <t>Konsekvenser av Corona pandemin (COVID19) för psykoterapi vid en klinisk verksamhet  (Mindler)     </t>
  </si>
  <si>
    <t>Rickard Färdig</t>
  </si>
  <si>
    <t>Mindler AB</t>
  </si>
  <si>
    <t>2020-03266</t>
  </si>
  <si>
    <t>Behandling av dyslipidemipatienter med hög risk och mycket hög risk för prevention av kardiovaskulära händelser i Europa - en multinationell observationsstudie (SANTORINI) - DSE-HCL-01-19-EU</t>
  </si>
  <si>
    <t>Mats Eriksson</t>
  </si>
  <si>
    <t>2020-03267</t>
  </si>
  <si>
    <t>COVID-19 pandemin, graviditet och barnafödande - hur påverkas den mentala hälsan?</t>
  </si>
  <si>
    <t>Emma Fransson</t>
  </si>
  <si>
    <t>2020-03275</t>
  </si>
  <si>
    <t>Covid-19s effekter på arbetsmiljön i digitalt medierat distansarbete – upplevd och faktisk</t>
  </si>
  <si>
    <t>Kristina Palm</t>
  </si>
  <si>
    <t>2020-03276</t>
  </si>
  <si>
    <t>Primärinfektion och återinsjuknande i covid-19 och andra luftvägsvirus</t>
  </si>
  <si>
    <t>2020-03282</t>
  </si>
  <si>
    <t>Longitudinell studie över kognitiva symptom och hjärnskadeaktörer bland patienter som intensivvårdas för covid-19</t>
  </si>
  <si>
    <t>2020-03303</t>
  </si>
  <si>
    <t>Behandling med konvalescentplasma till patienter med Covid-19</t>
  </si>
  <si>
    <t>2020-03310</t>
  </si>
  <si>
    <t>Covid-relaterad tromboembolism; heriditära och förvärvade riskfaktorer samt biomarkörers betydelse för insjuknande och outcome (CoVTE)</t>
  </si>
  <si>
    <t>Maria Magnusson</t>
  </si>
  <si>
    <t>2020-03345</t>
  </si>
  <si>
    <t>2020-03352</t>
  </si>
  <si>
    <t>Covid-19 på särskilda boenden och inom hemsjukvård- personalens erfarenheter, organisatoriskt stöd samt strategier för lärande och kunskapsutveckling</t>
  </si>
  <si>
    <t>Agneta Malmgren</t>
  </si>
  <si>
    <t>2020-03354</t>
  </si>
  <si>
    <t>Förlust av den manliga könskromosomen (kromosom Y) hos män och dess roll för uppkomsten av cancer och Alzheimers sjukdom; en studie baserad på EpiHealth-kohorten</t>
  </si>
  <si>
    <t>Jan Dumanski</t>
  </si>
  <si>
    <t>2020-03365</t>
  </si>
  <si>
    <t>2020-03366</t>
  </si>
  <si>
    <t>Effekt och säkerhet av läkemedelsbehandling vid diabetes och risken för död och morbiditet inklusive kardiovaskulära händelser och cancer. En registerstudie.</t>
  </si>
  <si>
    <t>Soffia Gudbjörnsdottir</t>
  </si>
  <si>
    <t>2020-03372</t>
  </si>
  <si>
    <t>"Beslut om ej intensivvård vid Covid-19 - karakteristik av vårdbegränsade patienter på ett svenskt länssjukhus"</t>
  </si>
  <si>
    <t>2020-03373</t>
  </si>
  <si>
    <t>Socioekonomiska effekter av COVID-19 </t>
  </si>
  <si>
    <t>A.M.M. Shahiduzzaman Quoreshi</t>
  </si>
  <si>
    <t>Blekinge Tekniska Högskola</t>
  </si>
  <si>
    <t>2020-03377</t>
  </si>
  <si>
    <t>2020-03396</t>
  </si>
  <si>
    <t>Uppföjning av patienter med Covid-19 som vårdats på intensivvårdsavdelningen på Södra Älvsborgs sjukhus</t>
  </si>
  <si>
    <t>Åsa Nihlén</t>
  </si>
  <si>
    <t>2020-03403</t>
  </si>
  <si>
    <t>Lymfocyter och SARS-CoV-2</t>
  </si>
  <si>
    <t>Marika Kvarnström</t>
  </si>
  <si>
    <t>2020-03408</t>
  </si>
  <si>
    <t>Förebygger CPAP behandling postoperativ hypoxi och lungfunktionsnedsättning, som är en vanlig postoperativ komplikation och dödlig vid covid-19? En randomiserad kontrollerad studie</t>
  </si>
  <si>
    <t>Karl Franklin</t>
  </si>
  <si>
    <t>2020-03409</t>
  </si>
  <si>
    <t>Undersökning av duration av smittsamhet vid covid-19 infektion.</t>
  </si>
  <si>
    <t>2020-03410</t>
  </si>
  <si>
    <t>Undersökning av presymptomatisk smitta vid covid-19.</t>
  </si>
  <si>
    <t>2020-03411</t>
  </si>
  <si>
    <t>Vad har lärt oss och vad ska vi lära oss om antikroppar mot den nya Coronavirussjukdomen</t>
  </si>
  <si>
    <t>Hong Yin</t>
  </si>
  <si>
    <t>2020-03419</t>
  </si>
  <si>
    <t>Metabola rubbningar och inflammation i relation till kronisk sjukdom, främst hjärt- kärlsjukdom, cancer, demenssjukdom, neurologiska sjukdomar, leversjukdomar, autoimmuna sjukdomar och psykisk ohälsa - epidemiologiska studier baserade på AMORIS- populationen</t>
  </si>
  <si>
    <t>Niklas Hammar</t>
  </si>
  <si>
    <t>2020-03428</t>
  </si>
  <si>
    <t>2020-03432</t>
  </si>
  <si>
    <t>Undersökning av prevalens av SARS-CoV-2 i Region Stockholm under pre-epidemisk fas</t>
  </si>
  <si>
    <t>Malin Grabbe</t>
  </si>
  <si>
    <t>2020-03433</t>
  </si>
  <si>
    <t>2020-03446</t>
  </si>
  <si>
    <t>COPE-Staff utvärdering av den psykosociala arbetsmiljön och upplevelse av att arbeta med eller nära gravida, födande och nyfödda under Covid-19 pandemin</t>
  </si>
  <si>
    <t>Karolina Lindén</t>
  </si>
  <si>
    <t>2020-03451</t>
  </si>
  <si>
    <t>2020-03465</t>
  </si>
  <si>
    <t>2020-03471</t>
  </si>
  <si>
    <t>STOPMS II - Stockholm Prospective Assessment of Multiple Sclerosis - en prospektiv studie av personer med nydiagnostiserad MS eller möjlig MS, samt biomarkörstudier av behandlingseffekter</t>
  </si>
  <si>
    <t>Fredrik Piehl</t>
  </si>
  <si>
    <t>2020-03474</t>
  </si>
  <si>
    <t>Uppsökande distanskontakt för psykiatriska patienter under COVID-19</t>
  </si>
  <si>
    <t>Lina Martinsson</t>
  </si>
  <si>
    <t>2020-03479</t>
  </si>
  <si>
    <t>Psykisk hälsa, ohälsa och sjukdom i samband med graviditet. Utvärdering av en strukturerad metod för att identifiera psykisk ohälsa i tidig graviditet.</t>
  </si>
  <si>
    <t>Ylva-Li LIndahl</t>
  </si>
  <si>
    <t>2020-03489</t>
  </si>
  <si>
    <t>Vilken roll spelar miljö och arbete för dödlighet och sjuklighet i Covid-19?</t>
  </si>
  <si>
    <t>Anna Oudin</t>
  </si>
  <si>
    <t>2020-03491</t>
  </si>
  <si>
    <t>Effekter av COVID19 på hälsa, välfärd och våld i hemmet.</t>
  </si>
  <si>
    <t>Joseph vecci</t>
  </si>
  <si>
    <t>2020-03495</t>
  </si>
  <si>
    <t>2020-03503</t>
  </si>
  <si>
    <t>Hur påverkar COVID-19 pandemin antalet patienter som drabbas av höftfraktur?</t>
  </si>
  <si>
    <t>Michael Möller, Sahlgrenska</t>
  </si>
  <si>
    <t>2020-03527</t>
  </si>
  <si>
    <t>Behandlares erfarenheter av arbete med traumafokuserad psykoterapi via nätet under Covid 19-pandemin 2020</t>
  </si>
  <si>
    <t>Kerstin Bergh Johannesson</t>
  </si>
  <si>
    <t>2020-03531</t>
  </si>
  <si>
    <t>Prognostiska faktorer och spektrat av kroniska skador efter genomgången COVID-19 infektion</t>
  </si>
  <si>
    <t>Christina Triantafyllidou</t>
  </si>
  <si>
    <t>2020-03540</t>
  </si>
  <si>
    <t>Covid-19 på särskilda boenden för äldre - symtom, behandling, prognos och samsjuklighet</t>
  </si>
  <si>
    <t>Christian Molnár</t>
  </si>
  <si>
    <t>2020-03584</t>
  </si>
  <si>
    <t>Etablering av nationell kontrollserumpanel för att mäta tillförlitligheten hos nya antikroppstester avseende genomgången covid-19 infektion</t>
  </si>
  <si>
    <t>Karin Cederbrant</t>
  </si>
  <si>
    <t>RISE (Research Institutes of Sweden)</t>
  </si>
  <si>
    <t>2020-03587</t>
  </si>
  <si>
    <t>Hjärtskada relaterad till Covid-19 - en fördjupad translationell analys av underliggande orsaker</t>
  </si>
  <si>
    <t>2020-03595</t>
  </si>
  <si>
    <t>2020-03604</t>
  </si>
  <si>
    <t>Covid-19 - uppföljning efter hemgång i Västra Götaland</t>
  </si>
  <si>
    <t>Katharina Stibrant Sunnerhagen</t>
  </si>
  <si>
    <t>2020-03605</t>
  </si>
  <si>
    <t>Kan antiandrogen behandling av prostatacancer påverka risken att insjukna i covid-19?</t>
  </si>
  <si>
    <t>Sabina Davidsson</t>
  </si>
  <si>
    <t>Region Örebro län m.fl.</t>
  </si>
  <si>
    <t>2020-03606</t>
  </si>
  <si>
    <t>Kartläggning av sväljsvårigheter, röstbesvär och fysisk funktion samt rehabilitering av sväljsvårigheter vid covid-19</t>
  </si>
  <si>
    <t>Caterina Finizia</t>
  </si>
  <si>
    <t>2020-03610</t>
  </si>
  <si>
    <t>När viruset kom till jobbet. En insamling av LO-medlemmarnas berättelser om arbetsvillkor och arbetsmiljö under covid-19-pandemin</t>
  </si>
  <si>
    <t>Silke Neunsinger</t>
  </si>
  <si>
    <t>Arbetarrörelsens arkiv och bibliotek</t>
  </si>
  <si>
    <t>2020-03616</t>
  </si>
  <si>
    <t>Effekten av Covid-19 pandemin på elektiva knä-och höftprotes patienter i Sverige</t>
  </si>
  <si>
    <t>Maziar Mohaddes</t>
  </si>
  <si>
    <t>2020-03617</t>
  </si>
  <si>
    <t>SARS-CoV-2 vid perikonceptionell tid och tidig graviditet - Prevalens och konsekvenser för den gravida kvinnan och fostret (Early Pregnancy Infection with COronavirus -The EPICO Study)</t>
  </si>
  <si>
    <t>Kenny Rodriguez</t>
  </si>
  <si>
    <t>2020-03620</t>
  </si>
  <si>
    <t>Prospektiv validering av ett urintest för tidig prognos av det kliniska förloppet hos patienter med SARS-CoV-2-infektion (Covid-19)</t>
  </si>
  <si>
    <t>Björn Peters</t>
  </si>
  <si>
    <t>2020-03622</t>
  </si>
  <si>
    <t>Förekomst av djup ventrombos vid lindrig till måttlig Covid-19-infektion</t>
  </si>
  <si>
    <t>Lena Blomgren</t>
  </si>
  <si>
    <t>2020-03629</t>
  </si>
  <si>
    <t>2020-03660</t>
  </si>
  <si>
    <t>Post-lVA COVID-19 uppföljningsstudie (PICU)</t>
  </si>
  <si>
    <t>Bengt Nellgård</t>
  </si>
  <si>
    <t>2020-03666</t>
  </si>
  <si>
    <t>Carina Blomström-Lundqvist</t>
  </si>
  <si>
    <t>2020-03677</t>
  </si>
  <si>
    <t>2020-03680</t>
  </si>
  <si>
    <t>COVID-19 och förändringar i spel om pengar – objektiva avidentifierade data på en befarad hälsokonsekvens av pandemin</t>
  </si>
  <si>
    <t>Anders Håkansson</t>
  </si>
  <si>
    <t>2020-03686</t>
  </si>
  <si>
    <t>2020-03692</t>
  </si>
  <si>
    <t>Upplevelser av arbetsmiljö, hälsoeffekter och sjukfrånvaro bland sjukvårdspersonal i samband med vårdens omställning för att hantera Covid-19 krisen</t>
  </si>
  <si>
    <t>Kristina Gyllensten</t>
  </si>
  <si>
    <t>2020-03705</t>
  </si>
  <si>
    <t>Studie av svenska barnvaccinationsprogrammets motståndskraft  under covid-19 pandemin 2020</t>
  </si>
  <si>
    <t>Lina Schollin Ask</t>
  </si>
  <si>
    <t>2020-03716</t>
  </si>
  <si>
    <t>Elever på idrottsrelaterat gymnasium, COVID 19 och motståndskraft</t>
  </si>
  <si>
    <t>Urban Johnson</t>
  </si>
  <si>
    <t>Högskolan i Halmstad</t>
  </si>
  <si>
    <t>2020-03720</t>
  </si>
  <si>
    <t>Hur upplevde personal i hemsjukvård, hemtjänst och på vård- och omsorgsboende situationen under den tidiga COVID-19-pandemin? En kvalitativ studie med fokusgruppsdiskussioner i Stockholm</t>
  </si>
  <si>
    <t>Katharina Schmidt-Mende</t>
  </si>
  <si>
    <t>2020-03738</t>
  </si>
  <si>
    <t>Covid-19:s påverkan på sjuksköterskestudenters lärande i verksamhetsförlagd utbildning</t>
  </si>
  <si>
    <t>Lena Engqvist Boman</t>
  </si>
  <si>
    <t>2020-03740</t>
  </si>
  <si>
    <t>Rollen av genetiska faktorer för immunsvaret mot SARS CoV-2</t>
  </si>
  <si>
    <t>Gunilla Karlsson Hedestam</t>
  </si>
  <si>
    <t>2020-03760</t>
  </si>
  <si>
    <t>Studier av sjukdomsförloppet vid Covid-19 infektion</t>
  </si>
  <si>
    <t>Pernilla Darlington</t>
  </si>
  <si>
    <t>2020-03773</t>
  </si>
  <si>
    <t>Kortisonbehandling av intensivvårdspatienter med influensa</t>
  </si>
  <si>
    <t>Elander Louise</t>
  </si>
  <si>
    <t>2020-03781</t>
  </si>
  <si>
    <t>Covid-19, Mening i livet och Mental krishantering – en internationell studie.</t>
  </si>
  <si>
    <t>Valerie DeMarinis</t>
  </si>
  <si>
    <t>2020-03785</t>
  </si>
  <si>
    <t>Vårdkontaktsökandet vid insjuknande i akut hjärtinfarkt under pågående pandemi Covid-19</t>
  </si>
  <si>
    <t>Carolin Nymark</t>
  </si>
  <si>
    <t>2020-03786</t>
  </si>
  <si>
    <t>Sjuklighet och sjukvårdskonsumtion i samband med olämplig läkemedelsanvändning hos äldre patienter. Flera registerstudier i Region Stockholm</t>
  </si>
  <si>
    <t>Jan Hasselström</t>
  </si>
  <si>
    <t>2020-03789</t>
  </si>
  <si>
    <t>Att förstå hur olika grader av skörhet påverkar utveckling av COVID 19</t>
  </si>
  <si>
    <t>Gudný Stella Gudnadóttir</t>
  </si>
  <si>
    <t>2020-03790</t>
  </si>
  <si>
    <t>Seroprevalens av nya coronavirus och prediktorer för olika svårighetsgrader av COVID-19 i två svenska geografiska områden</t>
  </si>
  <si>
    <t>Anne Lindberg</t>
  </si>
  <si>
    <t>Region Norrbotten</t>
  </si>
  <si>
    <t>2020-03793</t>
  </si>
  <si>
    <t>Förekomst av SARS-CoV-2 i luftvägarna på personal i samband med smittspårning inom äldrevården, kopplat till symptomatologi och utveckling av antikroppar</t>
  </si>
  <si>
    <t>2020-03802</t>
  </si>
  <si>
    <t>2020-03816</t>
  </si>
  <si>
    <t>Fingerkvot (2D:4D) som markör för testosteronpåverkan under fosterlivet och svårighetsgrad av COVID-19 sjukdom</t>
  </si>
  <si>
    <t>Angelica Lindén Hirschberg</t>
  </si>
  <si>
    <t>2020-03825</t>
  </si>
  <si>
    <t>En randomiserad, 2-arms parallellgrupp, öppen, fas 2 singelcenterstudie för att utvärdera effekt, säkerhet, tolerabilitet och farmakokinetik av KAND567 som tillägg till standardbehandling jämfört med endast standardbehandling hos inneliggande patienter med COVID-19</t>
  </si>
  <si>
    <t>2020-03833</t>
  </si>
  <si>
    <t>Effekten av COVID-19 på svenska brottmålsutredningar och processer - En ögonblicksbild av praktikers verklighet</t>
  </si>
  <si>
    <t>Moa Lidén</t>
  </si>
  <si>
    <t>2020-03836</t>
  </si>
  <si>
    <t>COVID-19 pandemin och småföretagare inom hälso- och sjukvård, -arbetsmiljö, hälsa och ekonomi hos Sveriges kiropraktorer och naprapater (CAMP)</t>
  </si>
  <si>
    <t>Iben Axén</t>
  </si>
  <si>
    <t>2020-03840</t>
  </si>
  <si>
    <t>Maria Eidenskog</t>
  </si>
  <si>
    <t>2020-03847</t>
  </si>
  <si>
    <t>COVID-19 och förändringar i självavstängning från spel om pengar – undersökning av allmänt tillgänglig
data från Spelinspektionens frivilliga avstängningstjänst Spelpaus</t>
  </si>
  <si>
    <t>2020-03853</t>
  </si>
  <si>
    <t>Generation Pep - en nationell enkätundersökning om fysiska aktivitet och kostvanor hos barn 4-17 år</t>
  </si>
  <si>
    <t>2020-03862</t>
  </si>
  <si>
    <t>Uppsala läns landsting m.fl.</t>
  </si>
  <si>
    <t>2020-03886</t>
  </si>
  <si>
    <t>2020-03888</t>
  </si>
  <si>
    <t>2020-03889</t>
  </si>
  <si>
    <t>2020-03891</t>
  </si>
  <si>
    <t>Följeforskning på strukturerat multifaktoriellt arbetsmiljöarbete på Medicin- och Geriatrikklinik under och efter Covid-19 pandemin, i Region Jönköpings län.</t>
  </si>
  <si>
    <t>Kristina Areskoug-Josefsson</t>
  </si>
  <si>
    <t>2020-03899</t>
  </si>
  <si>
    <t>Prevalens, mortalitet och spridning av Covid-19 på SÄBO i Region Uppsala</t>
  </si>
  <si>
    <t>Mats Martinell</t>
  </si>
  <si>
    <t>2020-03910</t>
  </si>
  <si>
    <t>Omtanke 2020: Psykisk och allmän hälsa i Sverige under COVID-19-pandemin</t>
  </si>
  <si>
    <t>2020-03916</t>
  </si>
  <si>
    <t>Distansmonitorering patienter med covid-19</t>
  </si>
  <si>
    <t>2020-03918</t>
  </si>
  <si>
    <t>2020-03922</t>
  </si>
  <si>
    <t>2020-03928</t>
  </si>
  <si>
    <t>Yenan Bryceson</t>
  </si>
  <si>
    <t>2020-03929</t>
  </si>
  <si>
    <t>2020-03930</t>
  </si>
  <si>
    <t>Dödlighet, dödsorsak och sjukdomsdiagnoser i relation till body mass index (BMI), midjeomfång och andra riskmarkörer hos 40 och 50-åriga personer, som 1990-1999 genomgick allmän hälsokontroll i landstinget Västmanlands regi</t>
  </si>
  <si>
    <t>2020-03936</t>
  </si>
  <si>
    <t>Könssteroid modulerande behandling och risk för COVID-19-relaterad sjuklighet och dödlighet.</t>
  </si>
  <si>
    <t>2020-03965</t>
  </si>
  <si>
    <t>Undersökning av möjlig skyddseffekt av MPR-vaccination mot COVID-19: en retrospektiv kohortstudie</t>
  </si>
  <si>
    <t>Susannah Leach</t>
  </si>
  <si>
    <t>2020-03966</t>
  </si>
  <si>
    <t>En öppen, randomiserad, 3-armad, fas III, multicenterstudie av LGX818 plus MEK162 och LGX818 monoterapi jämförda med vemurafenib hos patienter med icke-operabelt eller metastaserande melanom med mutation i BRAF V600
Projekt: CMEK162B2301</t>
  </si>
  <si>
    <t>Lars Ny</t>
  </si>
  <si>
    <t>2020-03969</t>
  </si>
  <si>
    <t>I-SHARE-Sverige- Påverkan av COVID-19- pandemin på sexuell och reproduktiv hälsa och rättigheter i 29 länder: En befolkningsbaserad online-undersökning i Stockholm med globala jämförelser</t>
  </si>
  <si>
    <t>Elin Larsson</t>
  </si>
  <si>
    <t>2020-03972</t>
  </si>
  <si>
    <t>Vilka effekter har covid-19 pandemin haft på patienter med tjock- och ändtarmscancer? Analys av
sjukdomsgrad, behandling och långtidsöverlevnad</t>
  </si>
  <si>
    <t>Eva Angenete</t>
  </si>
  <si>
    <t>2020-03974</t>
  </si>
  <si>
    <t>En öppen multicenterstudie för att utvärdera säkerhet och farmakokinetik av YKP3089 som tilläggsbehandling hos patienter med partiella epileptiska anfall’</t>
  </si>
  <si>
    <t>Elinor Ben-Menachem</t>
  </si>
  <si>
    <t>2020-03976</t>
  </si>
  <si>
    <t>2020-03982</t>
  </si>
  <si>
    <t>Internationell multicenter analys av COVID-19 pandemins effekter på kärlkirurgisk behandling (VASCC)</t>
  </si>
  <si>
    <t>Rebecka Hultgren</t>
  </si>
  <si>
    <t>2020-03989</t>
  </si>
  <si>
    <t>Förändringar i immunförsvaret hos tuberkulosexponerade individer</t>
  </si>
  <si>
    <t>Maria Lerm</t>
  </si>
  <si>
    <t>2020-03991</t>
  </si>
  <si>
    <t>Att förstå reaktioner på emotionellt material i media under COVID-19 och kopplingen till kognitiva aktiviteter</t>
  </si>
  <si>
    <t>2020-03999</t>
  </si>
  <si>
    <t>Analys av rumsligt transkriptions och proteinuttrycksmönster i vävnadsprover från post mortem COVID 19 patienter</t>
  </si>
  <si>
    <t>Charlotte Stadler</t>
  </si>
  <si>
    <t>2020-04000</t>
  </si>
  <si>
    <t>2020-04006</t>
  </si>
  <si>
    <t>2020-04008</t>
  </si>
  <si>
    <t>Mikrobiologisk etiologi till co-infektioner/sekundära luftvägsinfektioner samt bakteriemi hos Covid-19 patienter i Norrbotten</t>
  </si>
  <si>
    <t>Ulrika Lidén</t>
  </si>
  <si>
    <t>2020-04012</t>
  </si>
  <si>
    <t>Covid19 i Region Sörmland: Retrospektiv kohortstudie på de kritiskt sjuka patienterna</t>
  </si>
  <si>
    <t>Markus Castegren</t>
  </si>
  <si>
    <t>2020-04016</t>
  </si>
  <si>
    <t>Förändringar i hjärtats funktion särskilt avseende högerkammaren vid COVID-19 på intensivvårdande patienter i Västerås; en ekokardiografiskutvärdering till patientförlopp och labratoriefynd under 3 månader våren 2020</t>
  </si>
  <si>
    <t>Sven Olof Granstam</t>
  </si>
  <si>
    <t>2020-04020</t>
  </si>
  <si>
    <t>Kan BCG- blåsinstillation minska risk för COVID-19 infektion?</t>
  </si>
  <si>
    <t>Eugen Wang</t>
  </si>
  <si>
    <t>2020-04042</t>
  </si>
  <si>
    <t>Epidemiologiska studier avseende risker i arbetsmiljö och omgivningsmiljö för insjuknande i COVID-19 och influensa</t>
  </si>
  <si>
    <t>Kjell Torén</t>
  </si>
  <si>
    <t>2020-04044</t>
  </si>
  <si>
    <t>2020-04048</t>
  </si>
  <si>
    <t>2020-04052</t>
  </si>
  <si>
    <t>Utvärdering av en kort internetförmedlad behandling för ohjälpsam oro över Covid-19: en naturalistisk studie</t>
  </si>
  <si>
    <t>Tove Wahlund</t>
  </si>
  <si>
    <t>Gustavsbergs vårdcentral</t>
  </si>
  <si>
    <t>2020-04060</t>
  </si>
  <si>
    <t>Modell för prognos av covid-19 spridning på kommunal och regional nivå i Sverige.</t>
  </si>
  <si>
    <t>Uno Wennergren</t>
  </si>
  <si>
    <t>2020-04063</t>
  </si>
  <si>
    <t>Fysisk aktivitet för att förbättra hälsa och livskvaliteten  hos medborgare i Lindängen- utvärdering av intervention utvecklad inom deltagarbaserad forskning</t>
  </si>
  <si>
    <t>Anders Kottorp</t>
  </si>
  <si>
    <t>Malmö universitet m.fl.</t>
  </si>
  <si>
    <t>2020-04067</t>
  </si>
  <si>
    <t>En randomiserad, 2-arms parallellgrupp, dubbel-blind, fas 2 singelcenterstudie för att utvärdera effekt, säkerhet, tolerabilitet och farmakokinetik av KAND567 jämfört med placebo hos inneliggande patienter med COVID-19</t>
  </si>
  <si>
    <t>2020-04069</t>
  </si>
  <si>
    <t>Pontus Nauclér</t>
  </si>
  <si>
    <t>2020-04075</t>
  </si>
  <si>
    <t>Kartläggning av riskfaktorer för komplikationer och ökad mortalitet efter höftfraktur. Registerstudier.</t>
  </si>
  <si>
    <t>Margareta Hedström</t>
  </si>
  <si>
    <t>2020-04076</t>
  </si>
  <si>
    <t>PostCOVID-19 Rehabilitation-Rehabiliteringsmedicinskt status, IKT-stöd och återgång till arbete</t>
  </si>
  <si>
    <t>Elisabet Åkesson, Stockholms Sjukhem</t>
  </si>
  <si>
    <t>2020-04080</t>
  </si>
  <si>
    <t>Komplikationer vid sorkfeber och influenza (jämfört med COVID-19)</t>
  </si>
  <si>
    <t>2020-04082</t>
  </si>
  <si>
    <t>2020-04102</t>
  </si>
  <si>
    <t>Epidemiologisk övervakning av SARS-CoV-2 med genetiska och kliniska data från patienter med Covid-19 i Region Örebro Län</t>
  </si>
  <si>
    <t>Gisela  Helenius</t>
  </si>
  <si>
    <t>2020-04105</t>
  </si>
  <si>
    <t>ATLAS-2M, en fas IIIb, randomiserad, multicenter, parallellgrupp, non-inferiority,  öppen studie som utvärderar effekt, säkerhet och tolerabilitet av långverkande Cabotegravir och Rilpivirine, som injektioner var åttonde vecka eller var
fjärde vecka hos virologiskt supprimerade HIV-1-infekterade vuxna</t>
  </si>
  <si>
    <t>Anders Thalme</t>
  </si>
  <si>
    <t>2020-04109</t>
  </si>
  <si>
    <t>Covid-19 och ambulanssjukvårdens arbetsmiljö</t>
  </si>
  <si>
    <t>2020-04114</t>
  </si>
  <si>
    <t>2020-04126</t>
  </si>
  <si>
    <t>Biomarkörer för prognostisk risk- och terapistratefiering för patienter med C0VlD-19</t>
  </si>
  <si>
    <t>Patrick Micke</t>
  </si>
  <si>
    <t>2020-04136</t>
  </si>
  <si>
    <t>COVID-19 ED - Konsekvenser av COVID-19-pandemin för personer med ätstörningserfarenhet</t>
  </si>
  <si>
    <t>2020-04145</t>
  </si>
  <si>
    <t>2020-04147</t>
  </si>
  <si>
    <t>Immunaktivering vid malaria och andra akuta infektionssjukdomar</t>
  </si>
  <si>
    <t>Anna Färnert</t>
  </si>
  <si>
    <t>2020-04169</t>
  </si>
  <si>
    <t>Stadiemigrering och behandling av kolorektal cancer under och efter Covid-19-pandemin</t>
  </si>
  <si>
    <t>Åsa Hallqvist-Everhov</t>
  </si>
  <si>
    <t>2020-04171</t>
  </si>
  <si>
    <t>2020-04176</t>
  </si>
  <si>
    <t>2020-04178</t>
  </si>
  <si>
    <t>2020-04187</t>
  </si>
  <si>
    <t>Resiliens på individ och systemnivå under Covid-19 pandemin: påverkande faktorer på micro- meso- och macronivå samt upplevelse av patientsäkerhet, arbetsmiljö och etik under eskaleringen av hälso- och sjukvården</t>
  </si>
  <si>
    <t>Petronella Bjurling-Sjöberg</t>
  </si>
  <si>
    <t>2020-04188</t>
  </si>
  <si>
    <t>Covid19 hos patienter med multipel skleros - riskfaktorer för infektion och allvarligt förlopp</t>
  </si>
  <si>
    <t>Jan Hillert</t>
  </si>
  <si>
    <t>2020-04205</t>
  </si>
  <si>
    <t>2020-04210</t>
  </si>
  <si>
    <t>Kartläggning av och intervention mot klusterutbrott av covid-19 i Region Uppsala (CRUSH COVID)</t>
  </si>
  <si>
    <t>2020-04219</t>
  </si>
  <si>
    <t>Kliniska försök med enklare provtagningsmetoder med fokus på covid-19 diagnostik</t>
  </si>
  <si>
    <t>2020-04222</t>
  </si>
  <si>
    <t>Psykiatrisk akutvård och coronapandemin</t>
  </si>
  <si>
    <t>Steinn Steingrimsson</t>
  </si>
  <si>
    <t>2020-04230</t>
  </si>
  <si>
    <t>Arbetstider och återhämtning under Covid 19 pandemin: Går det att skapa hållbara arbetsvillkor inom sjukvården under extrema arbetsförhållanden?</t>
  </si>
  <si>
    <t>Anna Dahlgren</t>
  </si>
  <si>
    <t>2020-04233</t>
  </si>
  <si>
    <t>2020-04242</t>
  </si>
  <si>
    <t>Hälsovetenskapliga aspekter på covid-19 - hälsa, stigma och samhällsstrategier för isolering</t>
  </si>
  <si>
    <t>Lars E Eriksson</t>
  </si>
  <si>
    <t>2020-04254</t>
  </si>
  <si>
    <t>Effekten av Covid-19 på risktagande och altruism</t>
  </si>
  <si>
    <t>Jonathan Hall</t>
  </si>
  <si>
    <t>2020-04268</t>
  </si>
  <si>
    <t>2020-04270</t>
  </si>
  <si>
    <t>Självbedrägeri och subjektiva riskbedömningar av COVID-19</t>
  </si>
  <si>
    <t>Marco Islam</t>
  </si>
  <si>
    <t>2020-04271</t>
  </si>
  <si>
    <t>Covid-19 och cancer: kort- och långsiktiga effekter på cancervården och patienter med cancer</t>
  </si>
  <si>
    <t>Johan Ahlgren</t>
  </si>
  <si>
    <t>2020-04278</t>
  </si>
  <si>
    <t>Covid-19 - epidemiologi och framgångsfaktorer för kortare vårdtid och minskad mortalitet på svenska sjukhus</t>
  </si>
  <si>
    <t>2020-04282</t>
  </si>
  <si>
    <t xml:space="preserve">2020-00190; Har felaktigt tagits med i statistiken, berör inte covid.  </t>
  </si>
  <si>
    <t xml:space="preserve">2020-01423; Har felaktigt registrerats som grundansökan men avser ändringsansökan. </t>
  </si>
  <si>
    <t>Hösgskolan i Gävle</t>
  </si>
  <si>
    <t xml:space="preserve">Sahlgrenska Univeristetssjukhuset (Forsningspersonerna har omedelbart samband med endast Karolinska Univeristetssjukhsuet) </t>
  </si>
  <si>
    <t>A23 Lab AB, Uppsala</t>
  </si>
  <si>
    <t>Karolinska Universitetssjukhuset</t>
  </si>
  <si>
    <t>Universidad de Almeria (Spanien)</t>
  </si>
  <si>
    <t>Linköpings unuiversitet</t>
  </si>
  <si>
    <t>Klinisk geriatrik, inst Neurobiologi, vårdvetenskap och samhälle, Karolinska Institutet, Capio Geriatrik Nacka, Stockholms sjukhem</t>
  </si>
  <si>
    <t>Databearbeting och analys kommer ske vid
University of Pennsylvania
Att:Office of Research Services, PI Dr. Julio CHIRINOS
5th Floor Franklin Building
3451 Walnut Street
Philadelphia, PA 19104-6205</t>
  </si>
  <si>
    <t>Ej ifyllt</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</si>
  <si>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 xml:space="preserve">4 § 4 </t>
    </r>
    <r>
      <rPr>
        <sz val="11"/>
        <color theme="1"/>
        <rFont val="Calibri"/>
        <family val="2"/>
        <scheme val="minor"/>
      </rPr>
      <t xml:space="preserve">Forskningen avser ett fysiskt ingrepp på en avliden människa.       </t>
    </r>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</si>
  <si>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</si>
  <si>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t xml:space="preserve"> </t>
    </r>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</si>
  <si>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</si>
  <si>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</si>
  <si>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</si>
  <si>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</si>
  <si>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</si>
  <si>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</si>
  <si>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</si>
  <si>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               </t>
    </r>
  </si>
  <si>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</si>
  <si>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</si>
  <si>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</si>
  <si>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t>4 § 4 Forskningen avser ett fysiskt ingrepp på en avliden människa.</t>
  </si>
  <si>
    <t>4 § 5 Forskningen avser studier på biologiskt material som tagits från en avliden människa</t>
  </si>
  <si>
    <r>
      <rPr>
        <b/>
        <sz val="11"/>
        <color theme="1"/>
        <rFont val="Calibri"/>
        <family val="2"/>
        <scheme val="minor"/>
      </rPr>
      <t>4 § 5</t>
    </r>
    <r>
      <rPr>
        <sz val="11"/>
        <color theme="1"/>
        <rFont val="Calibri"/>
        <family val="2"/>
        <scheme val="minor"/>
      </rPr>
      <t xml:space="preserve"> Forskningen avser studier på biologiskt material som tagits från en avliden människa och kan
här ledas tillbaka till denna människa.</t>
    </r>
  </si>
  <si>
    <t>4 § 2 Forskningen utförs enligt en metod som syftar till att påverka forskningspersonen fysiskt eller</t>
  </si>
  <si>
    <t>Ras eller etniskt ursprung, Hälsa, Biometriska uppgifter som entydigt identifierar en person</t>
  </si>
  <si>
    <t>Hälsa, En persons sexualliv eller sexuella läggning, Genetiska uppgifter</t>
  </si>
  <si>
    <t>Religiös eller filosofisk övertygelse, Hälsa</t>
  </si>
  <si>
    <t>Ras eller etniskt ursprung, Hälsa</t>
  </si>
  <si>
    <t>Hälsa, Genetiska uppgifter, Biometriska uppgifter som entydigt identifierar en person</t>
  </si>
  <si>
    <t>Biometriska uppgifter som entydigt identifierar en person</t>
  </si>
  <si>
    <t>Politiska åsikter</t>
  </si>
  <si>
    <t>Ras eller etniskt ursprung, Hälsa, Genetiska uppgifter,  Biometriska uppgifter som entydigt identifierar en person</t>
  </si>
  <si>
    <t>Hälsa, Biometriska uppgifter som entydigt identifierar en person</t>
  </si>
  <si>
    <t>Politiska åsikter, Religiös eller filosofisk övertygelse, Hälsa</t>
  </si>
  <si>
    <t>Biometriska uppgifter som entydigt identifierar en person.</t>
  </si>
  <si>
    <t>Hälsa, Genetiska uppgifter,  Biometriska uppgifter som entydigt identifierar en person</t>
  </si>
  <si>
    <t>Hälsa,          En persons sexualliv eller sexuella läggning</t>
  </si>
  <si>
    <t>Ras eller etniskt ursprung, Politiska åsikter, Religiös eller filosofisk övertygelse, Medlemskap i fackförening,              Hälsa,          En persons sexualliv eller sexuella läggning</t>
  </si>
  <si>
    <t>År 2020 stod världen inför konsekvenserna av spridningen av ett nytt coronavirus, sedermera döpt till Covid-19. Viruset spreds först i staden Wuhan i Kina och fick en massiv spridning i stora delar av Kina för att sen snabbt spridas över flera världsdelar. Vecka 11 2020 förklarade WHO att en ny pandemi förelåg. I mars konstaterade Folkhälsomyndigheten att tecken till samhällspridning fanns i Sverige. Syftet med detta projekt är att studera patienter som intensivvåras i Sverige p.g.a. covid-19. En övergripande kartläggning av patienterna kommer att göras.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studera denna denna pandemi.</t>
  </si>
  <si>
    <t>April, 2020</t>
  </si>
  <si>
    <t>Sedan december 2019 har ca 1,8 miljoner människor smittats med COVID-19 och minst 100 000 människor har dött i denna virusinfektion som vi vet väldigt lite om. De vanligaste symptomen berör luftvägarna men vår kliniska erfarenhet och de få rapporter som finns visar på att patienterna som vårdas inneliggande kan ha påverkan på centrala nervsystemet (CNS), särskild de som vårdas på intensivvården. En nyligen publicerad studie från Wuhan på 214 COVID-19 patienter rapporterade om CNS påverkan på ca 36% av patienterna och andelen ökade ju sjukare patienterna var. Utöver förlust av luktsinnet, har patienter rapporterat andra neurologiska symptom som domningar och Bell’s pares. Hos svår sjuka fall är konfusion, desorganisation, minnessvårigheter, bristande insikt, perceptuella störningar och andra psykiatriska symptom vanliga och i många fall kvarstår dessa svårigheter efter utskrivningen. Det har även beskrivits flertal fall där de neurologiska manifestationer av COVID-19 förekommer utan uttalade lungpåverkan. I början av mars i år rapporterades ett fall i Peking där patienten visade på CNS påverkan där man även fann
COVID-19 i ryggmärgsvätskan (likvor), denna patient rapporteras ha återhämtat sig med antiviral behandling. Det finns i dagsläget ytterligare 2 fallrapporter som visar på encefalopati/hjärnskador samt
nekrotiserande encefalopati hos patienter med COVID-19. I de två senare rapporterna har man dock inte testat för förekomst av virus i likvor. Vi vet väldigt lite om hur COVID-19 påverkar hjärnan och centrala nervsystemet och vilka kort och långsiktiga konsekvenser detta har. Vi vet inte heller vilka patienter som ligger i riskzonen och på vilket sätt detta påverkar prognosen. Eftersom endast vissa läkemedel har egenskapen att korsa den så kallade blodhjärnbarriären och ta sig in i CNS är det av stor vikt att veta om
COVID-19 förekommer i CNS när äkemdel mot sjukdomen och symtomen ska utvärderas. Med denna studie avser vi att undersöka blod och likvor av patienter som misstänks vara smittade med COVID-19 för att undersöka om vi kan detektera viruspartiklar och ifall detta korrelerar till symptom och prognos.</t>
  </si>
  <si>
    <t>Vi anser starta detta så fort etiska ansökan är godkänd.</t>
  </si>
  <si>
    <t>Den pandemi som drabbat världen under de senaste omvälvande månaderna har knappast kunnat undgå någon. Coronaviruset (SARS-CoV-2) har spridits till samtliga världsdelar i en rask takt och dess påverkan på världssamhället har varit uppenbar. Sedan utbrottet i Hubeiprovinsen i Kina har över 1,2 miljoner fall bekräftats internationellt (Världshälsoorganisationen WHO, 6 april). Sverige fick sitt första bekräftade COVID-19-fall den 31 januari och vi har i dagsläget 7206 bekräftade fall (Folkhälsomyndigheten, 6 april).
Av de som smittas av viruset drabbas en andel extra hårt. Denna patientgrupp hamnar i ett kritiskt tillstånd, vanligtvis p.g.a. andningssvikt, och blir till följd av detta i behov av intensivvård med stöttning av organfunktion. Enligt siffror från Svenska Intensivvårdsregistret SIR (6 april) har Sverige nu haft 601 COVID-19 patienter inlagda på intensivvårdsavdelningar runtom i landet. Mortaliteten för patienter med COVID-19 som kräver intensivvård är mycket hög, och har i de fåtal studier som publicerats beskrivits vara alltifrån 22 % upp till 61,5 % efter maximalt 28 dagars uppföljning. Dessa studier har dock endast inkluderat 50 patienter eller färre. Även i Sverige befaras mortaliteten för denna hårt drabbade patientgrupp vara hög.
Av den handfull studier som finns tillgängliga i dagsläget identifieras bl.a. ålder, kön, högt BMI och tidigare sjukdom (ff.a. hjärt-kärlsjukdom) som potentiella riskfaktorer för insjuknande och död. Ingen data gällande utfall på lång sikt finns tillgänglig. Det finns heller inga svenska studier publicerade vilket är av stor vikt för att utvärdera ifall vi skiljer oss från de länder som publicerat forskningsdata på intensivvårdskrävande coronapatienter (ffa. Kina, USA, Italien).
Denna studie ämnar undersöka vilka karakteristika de patienter som blir intensivvårdskrävande på grund av insjuknande i coronavirus har. Vi kommer  undersöka utfallet för dessa patienter sett till dödlighet, både på kort (30 dagar) och lång sikt (ett år) samt vilka faktorer som påverkar utfallet.</t>
  </si>
  <si>
    <t>Direkt efter att etiskt godkännande erhållits kommer projektet påbörjas.</t>
  </si>
  <si>
    <t>SARS-Cov-2 pandemin sprider sig i oroväckande takt och har redan orsakat en enorm inverkan på alla aspekter av mänskliga interaktioner, resor och global ekonomi. De radikala infektionsbekämpningsåtgärderna som tillämpas av många länder drivs av antagandet att epidemin kommer att orsaka betydande
dödlighet i befolkningen. Detta stöds av rapporter om massiv överbelastning av sjukvården i Wuhan, Kina och norra Italien. Storleken på den förväntade befolkningsdödligheten är dock fortfarande okänd. Barn förefaller i de flesta fall få relativt lindriga symtom enligt preliminära data framför allt från Kina (1) men det
saknas fortfarande entydiga data från Europa och Sverige (2). I Sverige var de första som testades för SARS-CoV-2 personer som omfattades av en den initiala smittspårning som genomfördes och som berörde i
huvudsak individer som varit i Italien på sportlovsresa. En stor andel av dessa var barn och unga och av de som testades positiva för SARS-Cov-2 uppgav alla milda eller till och med inga symptom trots låga cycle threshold (Ct) värden, motsvarande höga virusnivåer (3). Matematisk modellering stöder möjligheten att asymtomatiska personer kan underlätta snabb spridning (4). Prover som analyseras med PCR ger endast en ögonblicksbild av sjukdomen och små studier från Kina visar inte oväntat att serologi är en mer pålitlig analys (5). Det saknas i nuläget kännedom om sjukdomsförloppet vid infektion med SARS-Cov-2 hos barn och tonåringar som lever under våra förutsättningar och hur barns immunförsvar reagerar på viruset på
kort och på lång sikt. Vi ser nu ett ökande antal barn som är positiva för SARS-Cov-2 inom svensk sjukvård. Samtidigt pågår diskussioner om att barn kan bära SARS-Cov-2 med inga eller mycket milda symptom. Serologisk provtagning ger en bättre möjlighet att bedöma antalet individer som genomgått en infektion jämfört med
provtagning hos personer med aktiva symptom och är av särskilt värde i en grupp som, liksom för de individer som ingick i smittspårning, varit föremål för känd smittexponering. I detta projekt planerart vi att
följa barn i åldern 0 - 18 år som exponerats och testats för SARS-Cov-2 för att beskriva sjukdomsförloppet och immunitetsutveckling. Målet är att 1) kartlägga hur stora andel barn som genomgår SARS-CoV-2
infektion med inga eller mycket milda symptom 2) analysera det immunologiska svaret i form av antikroppsnivåer efter genomgången infektion, 3) mäta kvarstående nivåer av IgG antikroppar vid sex
respektive tolv månader efter genomgången infektion och 4) beskriva egenskaper hos de barn som kräver sjukhusvård för SARS-CoV-2.
Projektets frågeställningar kommer att besvaras med studier i två kohorter av barn, dels de som testats under den initiala smittspårningsfasen och dels de barn som läggs in på sjukhus med ett positivt test för SARS-Cov-2. I smittspårningsgruppen ingår 1119 barn som exponerats för smitta och sedan testats för SARS-Cov-2. 1) Vi kommer att analysera skillnaden i proportionerna av de testade med PCR-positivt svar och de med antikroppar vid provtagning 6 - 10 veckor senare. Provsvaren jämförs mot kliniska symtom under studietiden. Detta kommer ge ett mått på andelen smittade i en exponerad grupp som genomgått SARS-CoV-2 infektion med eller utan symptom. 2) De bekräftat PCR positiva och kontrollgruppen med negativ PCR provtas för analys av IgG-svar efter verifierad infektion. 3) De barn som utvecklat IgG följs med upprepad serologi vid 6 och 12 månader för kontroll av kvarstående IgG nivåer vilket är intressant för att
studera immunitetsutvecklingen. 4) De barn som behandlas på sjukhus med bekräftad SARS-CoV-2-infektion karakteriseras efter ålder, kön, eventuell grundsjukdom eller samsjuklighet. De inkluderade barnen kommer att följas kliniskt genom intervju/journalgranskning och uppföljande kontakt med
blodprover för antikroppsbestämning. Studien kommer att ge en förståelse för sjukdomsförlopp och immunsvar vid SARS-CoV2 infektion hos barn samt identifiera riskgrupper eller i vilken grad barn med SARS-CoV-2 har andra infektioner som kan bidra till ett svårare sjukdomsförlopp eller till att de behöver
slutenvård.
För att sätta de sjukhusvårdade barnen med Covid-19 i ett sammanhang planerar vi även att gå igenom antalet barn och sjukdomsförloppet hos barn som sjukhusvårdades pga andra virala luftvägsinfektioner under studietiden avseende ålder, förlopp, ev grundsjukdomar och samsjuklighet. Detta planeras att ske
genom journalgranskning.</t>
  </si>
  <si>
    <t>200424 (dock önskar vi retroaktivt inkludera patienter som redan testats positivt)</t>
  </si>
  <si>
    <t>Viruset som kallas Severe acute respiratory syndrome coronavirus 2 (SARS-CoV-2) orsakar sjukdomen Coronavirus disease 2019 (COVID-19). Sjukdomen är anmälningspliktig enligt Smittskyddslagen. Anmälda fall registreras i ett nationellt webbaserat anmälningssystem (SmiNet). Därmed finns information om samtliga diagnostiserade COVID-19 fall hos Folkhälsomyndigheten sedan 1 Februari 2020.
COVID-19 karaktäriseras av feber, hosta, andfåddhet och vid svåra fall även behov av syrgas och mekanisk ventilation. De individer som har haft störst risk att hamna i mekanisk ventilation är de med underliggande lung- och hjärt-kärlsjukdomar samt äldre. Vissa COVID-19 uppvisar dock symptom på hjärtskada och några har avlidit av hjärtinfarktpatienter trots att de inte haft hjärt-kärlsjukdomar tidigare. Det finns även anekdotisk information om att patienter har ökad trombosrisk. Dock vet man i nuläget inte vilka riskfaktorer som är allvarligast.
Personnummer från COVID-19 SmiNet kommer korsköras mot register från statistiska centralbyrån för att ta fram fyra kontroller för varje patient matchat mot ålder, kön och region, samt mot register från
Socialstyrelsen och Svenska Intensivvårdsregistret. All information lämnas ut pseudonymiserat. Infektionssjukdomar har tidigare visats öka risken för hjärt- kärlsjukdomar och blodproppar. I vårt
forskningsprojekt kommer vi att undersöka om COVID-19 ökar risken för hjärt-kärlsjukdomar och blodproppar.
Med logistisk regression kommer vi att undersöka de faktorer (t.ex. diabetes, högt blodtryck) som har samband med svår (behov av intensivvård) eller dödlig COVID-19. Vi kommer även undersöka om
socioekonomiska faktorer eller komorbiditet skiljer sig mellan COVID-19 patienter och befolkningen i stort genom att jämföra matchade kontroller för varje patient. Vårt syfte är att fastställa om patienter med COVID-19 har större risk för blodproppar och
hjärtkärlhändelser samt undersöka vilka faktorer har samband med insjuknande i COVID-19.</t>
  </si>
  <si>
    <t>Sommaren 2020</t>
  </si>
  <si>
    <t>Även om SARS-CoV-2 (det nya coronaviruset) först och främst påverkar de övre luftvägarna, kan viruset även ta sig till och skada kroppens andra organ. Från flera länder rapporteras det, att ett allvarligt förlopp av COVID-19 – sjukdomen som förorsakas av SARS-CoV-2 - är mycket mer vanligt hos män än hos kvinnor.
Om detta endast beror på att män har fler av de kända riskfaktorerna associerade med COVID-19 komplikationer, är oklart. En medverkande orsak kan vara könsskillnad i effekten av könshormoner, med
testosteron predominans hos män och östrogen predominans hos kvinnor. Tidigare studier har visat att både testosteron och östrogener har en modulerande effekt på immunsystemet. Därför kan skillnader och ändringar i könshormonnivåer påverka kroppens immunsvar och därmed risken för allvarliga COVID-19 komplikationer.
Ur biologisk synvinkel finns det en anledning till att förvänta, att SARS-CoV-2 påverkar testikelfunktionen.
ACE-2 – ett enzym som viruset binder sig till för att ta sig in i cellerna – uttrycks i testiklarnas celler. Det är dock ovisst om detta - i samband med COVID-19 - leder till påverkan av könshormonproduktionen och/eller testiklarna spermieproduktion. Man vet ej heller om SARS-CoV-2 finns i sädesvätskan hos patienter som är smittade med viruset. Detta kan ha betydelse för värdering av risken för smittspridning till partnern och till fostret. En annan klinisk relevant fråga är om genetiska varianter i ACE-2-genen påverkar SARS-CoV-2s effekt på den manliga reproduktionsfunktion och risken för att hitta viruset i sädesvätskan.</t>
  </si>
  <si>
    <t>Världen drabbas för närvarande av coronaviruspandemi. Personer som blir smittade utvecklar vid allvarliga fall en svår lunginflammation med andningsbesvär som kan kräva understöd i form av
respiratorbehandling. Respiratorbehandling kan i dessa fall vara livsräddande men den kan även leda till mekaniska skador på lungorna med risk för sekundär utveckling av svikt på andra organsystem såsom lever, njurar, hjärta och hjärna. Kunskapen hur man skall hantera respiratorbehandling hos patienter med
lunginflammation orsakad av coronavirus är begränsade eftersom pandemin bara pågått under några månader. Vi vet hittills att de lungskador som coronapatienterna drabbas av skiljer sig från lungskador som utvecklas hos patienter som drabbats av lunginflammation.
Vår forskningsgrupp har varit delaktig i att utveckla en metod för mätning av lungimpedans med hjälp av elektrisk impedanstomografi (EIT). Med denna metod kan man mäta förändringar i global (för hela lungan) och regional lungvolym och andetagsvolym under pågående respiratorbehandling.
Med denna metod kan vi utvärdera hur lungorna fungerar hos patienter med coronavirusinfektion för att möjliggöra att ge dessa patienter en skonsam och effektiv respiratorbehandling.
I denna studie vill vi närmare undersöka lungfunktionen med hjälp av EIT hos patienter som behandlas i respirator på grund av svår lungsvikt. Speciellt vill vi studera patientens lungfunktion under kritiska moment av respiratorbehandlingen såsom när patienten skall tränas ur respiratorn och skall försöka andas på egen hand samt vid mycket svår lungsvikt där patienten behöver vändas i bukläge.</t>
  </si>
  <si>
    <t>Projektet beräknas starta under vecka 16</t>
  </si>
  <si>
    <t>År 2020 stod världen inför konsekvenserna av spridningen av ett nytt coronavirus, sedermera döpt till Covid-19. Vecka 11 2020 förklarade WHO att en ny pandemi förelåg. I mars konstaterade Folkhälsomyndigheten att tecken till samhällspridning fanns i Sverige. Syftet med detta projekt är att studera patienter som intensivvårdas i Sverige p.g.a. influensa och jämföra dessa med patienter som
intensivvårdats för Covid-19 enligt de frågeställningar som anges nedan. Data avseende Covid-19 erhålles från vårt redan godkända projekt avseende Covid-19 (Dnr 2020-01477 GK). Denna ansökan syftar till att skapa en övergripande kartläggning av patienter som intensivvårdats i Sverige för influensa från 2014 och framåt.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jämföra Covid-19 med influensa avseende de svårast sjuka patienterna dvs de som krävt intensivvård.</t>
  </si>
  <si>
    <t>Det övergripande syftet med denna studie är att utforska hur människor med skilda kulturella bakgrunder har hanterat de problem som Corona-krisen medfört, särskilt de som är relaterade till känslor som oro, rädsla och ensamhet. Målet är att genomföra internationella studier om meningsskapande coping under krisen, bland människor som arbetar eller studerar vid universitet eller högskolor. Vårt specifika syfte är att undersöka hanteringsmetoder (copingmetoder) som används vid problem under Coronakrisen samt att undersöka hur kultur påverkar användningen av sådana metoder. Ett annat syfte är att jämföra resultat av meningsskapande copingmetoder mellan de tio länder där studien geomförs (Sverige, Kina, Sydkorea, Turkiet, Japan, Malaysia, Brasilien, Filippinerna, Iran och Portugal) med anledning av covid-19. En sådan jämförelse hjälper oss att öka vår kunskap av meningsskapande copingmetoder i skilda kriser samt om kulturens roll i hanteringen. Dessutom kommer vår studie att bidra till att öka vår kunskap om de psykologiska effekterna av covid-19 och hur vi kan hjälpa människor med olika bakgrund att hantera dess effekter. Studien är baserat på ett tidigare projekt (meningsskapande metoder med cancer) som professor Ahmadi har genomfört tillsammans med mer än tjugo andra internationella kollegor och forskningsassistenter. Det internationella projektet har studerat cancerpatienter i tio olika länder (Sverige, Kina, Sydkorea, Japan, Turkiet , Iran, Portugal, Malaysia, Brasilien, Filippinerna) under de senaste 20 åren. Vårt mål har varit att förstå kulturellt inflytande över valet av meningsskapande metoder bland människor som drabbats av en allvarlig sjukdom. Termen "meningsskapande metoder" används för att beskriva hanteringsmetoder relaterade till existentiella frågor, dvs hela spektrumet av religiösa, andliga och sekulära existentiella hanteringsmetoder.</t>
  </si>
  <si>
    <t>15:e maj 2020 eller så fort godkännande erhållits av Etikprövningsmyndigheten.</t>
  </si>
  <si>
    <t>COVID19 epidemin har inneburit mycket stor belastning på akutsjukvården i Region Stockholm. Ett mycket stort antal patienter har krävt sjukhusvård. Patienterna har vårdats på olika vårdnivåer beroende på infektionens svårighetsgrad. Avsikten med detta projekt är att följa upp sjukdomsförloppet för de sjukhusvårdade patienterna i Region Stockholm. Att samla information kring påverkan på vitala parametrar och biokemiska variabler och hur dessa påverkat sjukdomsförloppet och behovet av högspecialicerad vård. Projektet avser också att söka efter faktorer som påverkat prognosen, faktorer som påverkat vårdförloppet negativt respektive positivt.</t>
  </si>
  <si>
    <t>Så fort erfoderliga tillstånd inhämtats</t>
  </si>
  <si>
    <t>Antalet personer som insjuknat i Covid-19 har ökat och hälso- och sjukvårdspersonal som vårdar denna patientgrupp har en avgörande roll under krisen. Rehabilitering och vård av dessa patienter handlar bland annat om stöd när det gäller andningsvård, lägesändringar, mobilisering, aktiviteter och urträning ur respirator, nutrionsbehandling, psykosocialt stöd till patienter och närstående samt planering inför utskrivning. Eftersom patienter med Covid-19 måste vara isolerade på sjukhus och närstående har besöksförbud löper både patienter och närstående en ökad risk för psykisk påfrestning, då personalen pga högt vårdtryck och brist på skyddsutrustning inte kan ge sedvanligt psykosocialt omhändertagande.
Vårdpersonal är i sig en grupp som är särskilt belastad under en pandemi av den dignitet som COVID-19 medför.
Det saknas idag kunskap om hur rehabilitering och vård bäst kan ges för patienter med Covid-19 och deras närstående samt hur personalen som arbetar med dessa hanterar de känslomässiga och praktiska
konsekvenserna av krisen. Projektet kommer därför ta ett brett grepp om den rehabilitering och vård som ges på Karolinska Universitetssjukhuset med fokus på andnings- och röstfunktion, aktivitetsförmåga, fysisik kapacitet och aktivitet, nutrionsbehandling samt psykosocialt omhändertagande och konsekvenser. Data
kommer samlas in via journalgranskning av patientdata, samt enkäter och intervjuer med patienter, närstående och personal som arbetar med Covid-19. Därtill kommer en enkätundersökning göras för att
studera hur öppenvård kunnat bedrivas med patienter som inte har Covid-19.</t>
  </si>
  <si>
    <t>Projektet kommer att starta så snart etikprövningen är godkänd.</t>
  </si>
  <si>
    <t>I december 2019 rapporterades de första fallen av Corona virus disease 2019 (covid-19). Därefter har viruset spridits över hela världen och i mars 2020 deklarerade WHO att covid-19 är en pandemi. Viruset kan ge en mängd olika symtom. Feber, torrhosta, halsont och muskelvärk är vanligt. Mer oväntade symtom såsom förlorat lukt- och smak-sinne och ökad risk för proppbildning med allvarlig utgång finns också beskrivet. Då det är ett helt nytt virus saknar vi idag mycket kunskap, framförallt när det gäller restsymtom, antikroppsutveckling och om man kan drabbas av infektionen flera gånger eller om man blir immun. Övergripande syftet med studien är därför att kartlägga symtombilden och antikroppsutvecklingen hos patienter som diagnostiserats med covid-19 i Halland. Vi kommer också undersöka om man kan få upprepade infektioner med covid-19 eller inte. Patienter som diagnostiserats med covid-19 kommer tillfrågas om deltagande. Om de väljer att delta kommer de få svara på digitala enkäter varje vecka om vilka symtom de har. De kommer få lämna upprepade blodprov för antikroppsanalys under totalt fyra års tid efter att de insjuknat. Om de under studieperioden skulle få nya symtom som skulle kunna vara en ny covid-19 infektion kommer de erbjudas ny provtagning, både för viruspåvisning (sk PCR-prov) och extra blodprover för antikroppsanalys. Vi kommer sedan analysera hur antikroppar utvecklas efter genomgången covid-19, om nivån av antikroppar beror på hur svåra symtom man haft eller inte. Genom enkäterna kan vi ockå analysera hur hälsan och livskvaliteten påverkas av infektionen och hur vanligt det är med kvarstående symtom efter covid-19. Analys av hur symtombilden påverkar behovet av sjukvård kommer studeras genom att jämföra utförd vård i förhållande till symtom. Studien har flera mindre delprojekt. En jämförelse mellan flera av de kommersiella analys-metoder som nu finns tillgängliga i Sverige för antikropps-analys för covid-19 kommer göras. I utvalda fall kommer familjemedlemmar till personer som drabbats av covid-19 följas med symtomrapportering och prov för viruspåvisning. Då kan smittspridning studeras och vi vill undersöka om det förekommer att man bär viruset utan att utveckla några symtom. För att följa förekomsten av covid-19 i befolkningen över tid och få ett mått på den allmänna smittspridingen i samhället kommer 100 blodgivare att testas varje månad för att se om de har antikroppar som tecken på genomgången covid-19. Vår förhoppning är att ökad kunskap kring symtombild, antikroppsutveckling och eventuell immunitet ska förbättra vården för den enskilda patienten och bidra till att optimera sjukvården och arbetet med att begränsa smittspridningen av covid-19.</t>
  </si>
  <si>
    <t>Så snart etikansökan är godkänd kan projektet startas. Ett pilotprojekt startas nu.</t>
  </si>
  <si>
    <t>Kritiskt sjuka patienter som kräver intensivvård drabbas i hög utsträckning av störningar i högre hjärnfunktioner som framförallt drabbar minne, inlärning och koncentrationsförmåga. Bakgrunden till
denna påverkan är inte helt klarlagd men anses kunna bero på en kombination av neuroinflammatorisk reaktion samt påverkat blodflöde med åtföljande ischemiska hjärnskador (hjärnskador till följd av syrebrist). Patienter med covid-19 drabbas ofta av kraftig inflammatorisk aktivitet med ökad risk för blodproppar och hjärnpåverkan. De covid-19-patienter som vårdats med intensivvård länge får en större påverkan på neurologiska och kognitiva funktioner än de intensivvårdspatienter som inte har covid-19. Detta projekt avser därför att kartlägga kopplingen mellan inflammations-, immunologi- och koagulationssystemen samt biokemiska och strukturella förändringar i hjärnan med kognitiv påverkan hos
patienter som intensivvårdats för covid-19.</t>
  </si>
  <si>
    <t>Juni, ,2020</t>
  </si>
  <si>
    <t xml:space="preserve">COVID-19-pandemin är en mycket smittsam sjukdom vars svårighetsgrad varierar kraftigt mellan olika individer. Vissa får förmodligen en helt symtomfri sjukdom medan andra blir svårt sjuka, behöver respiratorvård och avlider. Detta är en ny sjukdom vars alla yttringar ännu är ofullständigt kända. Man har noterat att individer med hjärtsjukdom är en riskgrupp med högre risk för komplikationer och död.
Föreligggande studie avser att närmare undersöka hur och i vilken omfattning sjukdomen påverkar hjärtat i form av hjärtmuskelinflammationer, allvarliga rytmrubbningar, hjärtmuslkelskador och hjärtsvikt. Dessutom rundersöks förekomst, grad och typ av allvarliga lungkomplikationer, samt andel som avlider i sjukdomen eller dess komplikationer.
Studien innebär ingen behandling utan utgår från de data som registreras i journalerna kring sjukdomens yttringar och komplikationer, blodprover, ultraljuds- och röntgenundersökningar. I tillägg till detta genomgår forskningspersonerna ett ultraljud av hjärtat och EKG under vårdtiden, om inte detta redan utförts på annan indikation. Dessutom görs en kort telefonintervju 1 månad efter utskrivning och  en ultraljudsundersökning av hjärtat i samband med ett besök hos hjärtläkare inom ett år från utskrivningen från sjukhus. 
Endast patienter som läggs in på sjukhus och som efter informerat samtycke väljer att delta i studien inkluderas. Journaldata från vårdtillfället och fram till ett år efter utskrivning kommer att registreras. Studien kommer att genomföras på ett 20-tal sjukhus i Europa och räknar med att inkludera minst 400 patienter.
Primär frågeställning är: Vilka samband finns mellan olika registrerade parametrar och utveckling av hjärtkomplikationer. Sekundära frågeställningar är vilka samband som finns mellan olika registrerade parametrar men med allvarlig lungkomplikation respektive död som utfall.  </t>
  </si>
  <si>
    <t>Datainsamling planeras påbörjas under senare delen av juli månad 2020</t>
  </si>
  <si>
    <t>Den pågående pandemin har inneburit en stor omställning för hela världen. Malmö stad har utbildat specifika Covid-team som ska ge vård, omsorg och rehabilitering till personer med behov av detta som är smittade eller sjuka i covid19 men som inte behöver sjukhusvård. Man har man också ändrat inriktning på ett av de befintliga korttidsboendena för att ge vård, omsorg och rehabilitering till personer som är smittade eller sjuka i covid19 som inte behöver sjukhusvård men som inte klarar av sitt omsorgsbehov i hemmet, detta kallas Kohortvård. Dessa insatser är unika för den rådande situationen och om åtgärderna är adekvata eller ger önskvärt resultat är inte känt. Syftet med detta projekt är därför att ur olika aspekter, studera vård, omsorg och rehabilitering av personer som är smittade eller sjuka i covid19 och har insatser av kommunal vård, omsorg eller rehabilitering men inte har behov av att vårdas på sjukhus. Alla som vårdas av Covid-team eller på Kohortvården i Malmö Stad kommer att tillfrågas om att delta i studien. De som accepterar att delta i studien, kommer att få svara på frågor om ålder, kön, andra sjukdomar, aktuell mediciner, symtom av covid19, självskattad hälsa, aktiviteter i dagliga livet samt självskattad fysisk aktivitet. Samtliga kommer att bära en rörelsemätare dygnet runt. Via denna samlas data om antal steg per dag, hur stabilt man går, hur länge man ligger på rygg, på mage och på sidan, hur länge man sitter, hur länge man står och hur länge man går. Varje dag kommer de deltagande forskningspersonerna att besvara frågor om symtom av covid19. Efter att behovet av insats från Covid-team eller Kohortvård upphört, kommer ett antal personer att tillfrågas om att delta i intervjuer. Dessa intervjuer kommer att handla om hur man upplevt sjukdomsperioden och vården i Malmö Stad.</t>
  </si>
  <si>
    <t>Så snart tillstånd från EPM erhållits</t>
  </si>
  <si>
    <t>Vårdflöde, klinisk karakteristik och utfall hos patienter med misstänkt eller bekräftad Covid-19 på S:t Görans Sjukhus - Ett retrospektivt deskriptivt forskningsprojekt
Under 2019 startade en pandemi orsakad av RNA-viruset Sars-Cov-2. I mitten på mars konstaterades samhällsspridning av Covid-19 i Sverige. Region Stockholm fick stor smittspridning och nordvästa delen av Stockholm drabbades tidigt av många sjuka. En stor andel av dessa patienter sökte vård på S:t Görans Sjukhus Akutmottagning, och under en period hade sjukhuset flest sjukhusvårdade Covid-19 patienter i Sverige. Tills i dag 20/5 2020 har drygt 5000 patienter bedömts för misstänkt Covid-19 på akutmottagningen, av dessa har 1000 vårdats inneliggande med bekräftad diagnos av Covid-19.
Vi vill med detta forskningsprojekt studera hur vårdprocessen på akutmottagningen påverkats, hur väl selektionen av patienter med misstänkt Covid-19 fungerat och om det finns kliniska parametrar hos den grupp av patienter som inte lagts in på sjukhus som ökar risken för senare inläggning pga Covid-19. Vi avser även studera de patienter som vårdats på sjukhus för Covid-19 avseende prognos i relation till ålder, kön, tidigare sjukdomar, kliniska parametrar vid ankomst till sjukhuset samt vilka behandlingar som getts under vårdtiden.</t>
  </si>
  <si>
    <t>1:a juni 2020</t>
  </si>
  <si>
    <t>Sjukdomen Covid-19, orsakad av ett virus benämnt SARS-CoV-2, spred sig i början av 2020 över världen och blev klassad som en pandemi. Sjukdomen drabbar i huvudsak vuxna, där den äldre befolkningen har pekats ut som en särskild riskgrupp. Viruset angriper ofta lungorna, vilket resulterar i andningssvårigheter pga nedsatt syresättning. I svåra fall kräver tillståndet sjukhusvård. Många tvingas genomgå intensivvård med behov av syrgasbehandling eller respiratorvård. Såväl sjukdomen i sig, som den ofta långa intensivvården, kan ge upphov till komplikationer såsom tromboser, njur-/leverpåverkan, muskelsvaghet, trötthet, depression och ångest. Vid Akademiska sjukhuset har en särskild avdelning inrättas för rehabilitering i den akuta fasen av Covid-19, dvs medan patienten fortfarande är smittsam. Covid-19 är en helt ny sjukdom och det finns i stort sett ingen kunskap om dess efterförlopp, tiden det tar för återhämtning och om den ser olika ut för olika personer. Kunskapen är också knapphändig vad gäller behovet av rehabilitering och hur denna ska planeras.
Syftet med studien är att studera återhämtning och behov av rehabilitering efter specialiserad sjukhusvård till följd av Covid-19. Den främsta målsättningen är att förstå vilka faktorer som förklarar olika mönster av återhämtning över tid och hur rehabiliteringsbehov i framtiden ska kunna förutsägas och planeras med utgångspunkt från sådan kunskap.
Personer som vårdas på Covid-19-avdelning för akutrehabilitering vid Akademiska sjukhuset tillfrågas om deltagande i samband med att de aktualiseras för utskrivning. De som samtycker undersöks och testas vid sammanlagt fem tillfällen: vid utskrivningen samt 1, 3, 6 och 12 månader därefter. Data samlas in med hjälp av intervjuer, formulär, ett kognitivt test och tre fysiska tester. Data inhämtas även från socialförsäkringsregistret. Medicinska data och data relaterad till vårdtiden inhämtas från patientjournalen. En bio-psyko-social karaktärisering görs för att ta reda på hur deltagarnas hälsotillstånd utvecklas över tid. Analyser av mönster för återhämtning över tid, rehabiliteringsbehov och utfall av insatt rehabilitering samt prediktorer för detta kommer vara de viktigaste resultaten av denna studie.</t>
  </si>
  <si>
    <t>Projektet kommer starta 2020 med omedelbar verkan efter godkänd etikprövning.</t>
  </si>
  <si>
    <t>Icke publicerade data och kliniska erfarenheter från flera sjukhus talar för att det verkar finnas en neurologisk (hjärn) påverkan hos en tämligen stor andel intensivvårdade covid-19-patienter. Det finns ett
mindre antal studier som har visat neurologiska manifestationer och komplikationer vid covid-19 men området är än så länge endast studerat i begränsad utsträckning. En nyligen påbörjad rutinmässig
provtagning av hjärnskademarkörerna NSE samt S100b i blod hos covid-19-patienter vårdade inom intensivvården på Karolinska Universitetssjukhuset har visat att en stor andel patienter har förhöjda värden. På Karolinska Universitetssjukhuset används sedan länge hjärnskademarkörer vid hjärnskada orsakad av syrebrist samt vid traumatisk hjärnskada. Föreslagna möjliga förklaringar till hjärnskador vid covid-19 är bland annat infektion i centrala nervsystemet, inflammation, proppar i hjärnans kärl, svullnad
av hjärnan och nedsatt syresättning. Flera av dessa är potentiellt möjliga att förebygga och behandla och vissa av dem kan direkt och indirekt påverkas av andra behandlingsstrategier inom intensivvården. Vi avser nu studera förekomsten av stegrade hjärnskademarkörer hos Covid-19 patienter vårdade inom
intensivvården på Karolinska Universitetssjukhuset, i syfte att kartlägga och generera hypoteser kring förekomsten och orsaken till hjärnskador vid Covid-19.</t>
  </si>
  <si>
    <t>Den Covid-19 infektion som under december 2019 uppmärksammades i Wuhan, Kina, har nu utvecklats till en fullskalig pandemi. Utbredningen ökar för närvarande i snabb takt varför det är svårt nu bedöma hur stor omfattningen globalt kommer att bli. Det är angeläget redan nu bedriva kliniskt inriktad forskning i syfte att förbättra vår förmåga att hantera nuvarande kris och även framtida liknande pandemier.
Det är därför viktigt att på ett systematiskt sätt följa upp dessa patienter.
I projektet kommer alla patienter som vårdats för svår Covid-19 (intensivvård, behov av andningsstöd eller stort syrgasbehov) att kallas till återbesök, dels cirka 6-8 veckor efter utskrivning och dels efter ytterligare cirka 4-6 månader. Vid första tillfället utförs lungröntgen och lungfunktionsundersökning (spirometri).
Datortomografi (DT) av lungan och ultraljudsundersökning av hjärta (ekokardiografi) görs om dessa undersökningar genomfördes under vårdtiden på sjukhus. Vid det andra besöket genomgår samtliga DT av
lungan, lungröntgen och fullständig spirometri inklusive mätning av diffusionskapacitet. En uppföljande ekokardiografi görs på de som hade onormala fynd i undersökning vid första besöket. Vid båda tillfällen ingår läkarbesök, blodprover, ett enkelt test av fysisk förmåga samt några enkäter angående aktuella symtom och livskvalitet. Dessutom tas extra blod- och urinprov för forskning (biobank).
Vi räknar att inom kort kunna bidra med forskningsresultat av klinisk relevans för den nu pågående Covid-19-pandemin men också för framtida pandemier av liknande slag.</t>
  </si>
  <si>
    <t>Cirka 6-8 v efter att första patienter som skrivits ut. Beräknad start i mitten av maj 2020.</t>
  </si>
  <si>
    <t>Den globala pandemin har orsakat allvarliga hälsoproblem i samhällen världen över. Coronavirus som infekterat människor orsakar i de flesta fall milda förkylningssymtom, hosta, halsont och feber. Dock kan allvarligare sjukdom uppträda med lunginflammation, andningssvårigheter och påverkan på andra organ. Äldre och personer med vissa underliggande sjukdomar kan löpa större risk för ett allvarligare sjukdomsförlopp. Antal insjuknande ökas globalt och dödsfallen i covid-19 i Sverige fortsätter. Över 37000  smittade bekräftade i Sverige hittills varav över 4000 dödsfall. I region Östergötland finns idag 1970 bekräftade smittade, och sammanlagt har nu 190 patienter avlidit till följd av Covid-19 i region Östergötland. Det bedöms att ca 80 % av de insjuknade fallen är asymtomatiska eller har milda symtom, 15 % får mer allvarliga symtom och 5 %  av patienter får mer  kritiska hälsotillstånd och kräver respiratoriskt hjälp och livsuppehållande stöd. Mortaliteten är ca 3-5% vilket är betydligt högre än säsong influensa(ca 1 %). Riskfaktorer för intensivvårdskrävande patienter insjuknade i COVID-19 är bland annat: Hög biologisk ålder, manligt kön, samsjuklighet samt stegrat D-dimer nivåer (en nedbrytningsprodukt efter blodpropp, trombos som kan mätas i blod) och Lymfocytopeni dvs lågt antal vita blodkroppar, lymfocyter. Det har dessutom kommit rapporter från bl.a Kina, Sydkorea, Spanien och Italien som talar för att covid-19 även kan påverka hjärnas funktion. Det har rapporterats ett brett spektrum av flera neurologiska symtom med inverkan på såväl centrala nervsystemet som perifera nervsystemet samt neuromuskulära symtom, hos patienter med Covid-19 infektion. Fall med meningit (hjärnhinneinflammation), stroke, opticus neurit (inflammation av synnerven)och krampanfall har rapporterats internationellt. Man har dessutom noterat känselstörningar samt lukt och smakförändringar hos patienter med covid-19.   Hjärntrötthet och försämrat minne finns också beskrivet hos personer med Covid-19 infektion. I internationella studier ffa från Kina har man uppskattad att mer än 30 % av covid-19 patienter kan ha neurologiska bortfallssymtoms.</t>
  </si>
  <si>
    <t>En stor del av ansträngningarna inom sjukvården för tillfället handlar om hur vi ska hantera personer som drabbas av covid-19. Det kommer ständigt ny kunskap men det kvarstår också mycket som vi behöver förstå och känna till för att på bästa sätt hantera vård och rehabilitering. En hel del patienter har behov av eftervård efter IVA för att kunna släppa syrgas, kunna gå och sköta sin personliga vård etc.
Arbetsterapeutens roll handlar om att stötta patienten att kunna återta olika aktiviteter och att prova ut hjälpmedel. Olika utredningar behövs för att upptäcka nedsättningar så att fortsatt lämplig rehabilitering kan erbjudas. Ett flertal patienter uppvisar svårigheter med finmotorik och kognition varför fördjupad kunskap behövs om hur stor andel som drabbas av dessa konsekvenser, hur problematiken ser ut samt i vilken mån problemen är övergående eller kräver rehabiliteringsinsatser.
Undersökningen är en kvalitetsutveckling av de insatser som görs av arbetsterapeut i samband med eftervård för patienter som insjuknar i covid-19 eller liknande tillstånd framöver. Tanken är att samla och
analysera de tester som genomförs för samtliga patienter på eftervårdsavdelningen för att få bättre kunskap om hur problematiken ser ut och hur stor andel som får finmotoriska och kognitiva konsekvenser av sjukdomen. De aktuella testen är Purdue pegboard (finmotorik), Montreal cognitive screening (MoCA
kognitiv screening) samt Trial making test (TMT A+B) gällande tempo och flexibilitet i tanken. För att få kunskap om i vilken utsträckning problemen kvarstår kommer även uppföljning med samma instrument att göras efter 3 och 12 månader. För att kunna dra slutsatser om vilka som drabbas mm kommer undersökningen även begära tillgång till patientens journal. Vid uppföljningarna tillfrågas patienten om hur väl man kunnat återgå till sina tidigare aktiviteter för att ge en bild av om de eventuella nedsättningarna inverkar på personens aktivitetsförmåga och återgång i arbete.</t>
  </si>
  <si>
    <t>Start planeras så fort etiskt godkännande finns.</t>
  </si>
  <si>
    <t>Under vintern 2019 upptäcktes ett utbrott av severe acute respiratory syndrome (SARS) orsakat av ett nytt corona virus i Wuhan provinsen i Kina. Viruset har fått namnet SARS-COV-2 och sjukdomen kallas nu corona virus infectious disease-19 (COVID-19). De tidiga erfarenheterna från intensivvården av COVID-19 visar bland annat att patienterna utöver en respiratorisk påverkan även har påverkan på hjärnan, koagulationen, njurarna och hjärtat. Dessa effekter påverkar patienterna akut och antas även påverka patienterna efter
en utläckt COVID-19 infektion. Sedan tidigare är det känt att återhämtning efter intensivvård, oberoende av orsaken till intensivvården kan ta lång tid. Både fysiska och mentala funktionsnedsättningar påverkar både patienter och deras närstående i vardagen efter intensivvårdstiden. Den kliniska erfarenheten av COVID-19 i Sverige så här långt är att patienterna har en längre vårdtid inom intensivvården jämfört med tidigare intensivvårdspatienter. Det saknas information om hur COVID-19 påverkar patienternas återhämtning på längre sikt och det är därför av vikt att öka kunskapen kring denna patientgrupp. I studien Prospektiv studie av njursvikt-mediatorer i blod, urin och luftvägssekret hos intensivvårdspatienter (PRON-MED) samlas en biobank av blod, plasma och urin för att studera den akuta sjukdomen hos intensivvårdspatienter. I det
aktuella projektet avser vi följa upp återhämtningen hos de patienter som krävt intensivvård på grund av allvarlig svikt i vitala funktioner och hur COVID-19 pandemin påverkat patienter och närstående.</t>
  </si>
  <si>
    <t>Risken att insjukna i en hjärtinfarkt varierar med tid på dygnet, tid på året, väderförhållande och andra externa faktorer. Hjärtinfarkt är den vanligaste bakomliggande orsaken till insjuknande i hjärtstopp. Under
Covid-19 pandemin har rapportering för insjuknande i hjärtinfarkt minskat kraftigt utav rädsla för att söka till sjukhus och drabbas för Covid-19. Om patienter inte söker sjukvård pga hjärtinfarkt riskerar de få en permanent hjärtskada som leder till högre risk att insjukna i hjärtstopp. Det här projektet ämnar att studera associationen mellan Covid-19 samt externa riskfaktorer såsom tid och väder och risken för insjuknande ihjärtstopp.</t>
  </si>
  <si>
    <t>Såfort data är uthämtat. Vi har skrivit en artikel</t>
  </si>
  <si>
    <t>Covid-19 är en för människan ny virusinfektion som sedan december 2019 har utvecklat pandemisk spridning. Aktuell forskning, som hittills är mycket ofullständig, visar att det finns risk att drabbas av
kvarstående funktionsstörning efter sjukhusvård och att en del personer kan behöva rehabilitering för att kunna återgå till en fungerande vardag (arbete, studier, socialt liv och fritidsaktiviteter) igen. Kvarstående besvär kan utgöras av muskelsvaghet, koordinationsstörning, störning av minne och koncentrationsförmåga, svårigheter att vistas i stimuli-rika miljöer, sömnstörningar och andra neurologiskt och neurokognitivt präglade symtom enligt hittills tillgängliga vetenskapliga rapporter och nationell och internationell klinisk erfarenhet.
Den särskilda sjukvårdsledningen i Region Östergötland har konstaterat att det således sannolikt föreligger ett relativt omfattande behov av medicinsk uppföljning inklusive rehabiliteringsåtgärder efter covid-19 sjukdom. För att kunna bedöma omfattningen av detta, samt identifiera vilka typer av insatser som
behöver prioriteras, behöver patienter som haft covid-19 kontaktas. Beslut om sådan uppföljning har fattats den 25 maj 2020 av den särskilda regionala sjukvårdsledningen (Bilaga 14). Ett antal namngivna personer anställda vid Rehabiliteringsmedicinska kliniken, Universitetssjukhuset I Linköping, har fått uppdraget att som kvalitetsgranskare ta kontakt med patienter som haft covid-19 och samla in data som del i ett beslutsunderlag.
Utöver detta uppdrag, har vi ett kliniskt åtagande att utreda otillgodosedda rehabiliteringsbehov och erbjuda interventioner för detta. Detta sker genom fördjupad utredning och bedömning i förekommande fall via vår högspecialiserade öppenvårdsmottagning. Patienterna kommer härefter att erbjudas rehabilitering enligt regionens nivåstrukturering för sådana insatser.
Forskningsprojektet knutet till det kliniska och kvalitetssäkrande uppdraget utgörs dels av analys av data gällande frekvens, art och grad av neurologiska och neurokognitiva funktionsstörningar (baserat på kodade individuella bedömningar), dels en retrospektiv jämförelse mellan gruppen som har respektive inte har kvarstående funktionsstörning med avseende på möjliga prediktorer för uppkomst av sådana problem (baserat på registerdata på gruppnivå). För detta inhämtas informerat samtycke respektive etiskt tillstånd.</t>
  </si>
  <si>
    <t>Den 15:e juni 2020</t>
  </si>
  <si>
    <t>Idag finns ingen forskning avseende röst- och sväljrehabilitering efter ventilatorbehandling vid covid-19 infektion. Vad vi vet är att patienter som fått ventilatorvård för ”Akut respiratoriskt distress-syndrom” (som liknar covid-19 patienternas lungsymtom) i ca 35 % drabbades av svälj- och röstproblem. Framför allt obehandlade sväljsvårigheter kan leda till allvarliga komplikationer som påverkar patientens hälsa och
livskvalitet och som även innebär stora kostnader för samhället. För just denna sköra covid-19 patientgrupp är det särskilt viktigt att inte drabbas av förnyad lunginflammation, vilket finns risk för med s.k. tyst felsväljning som bara upptäcks om patienten utreds med sväljfunktionsundersökning och då kan få behandling för sina sväljproblem.
Studiens syfte är att kartlägga graden av svälj- och röstpåverkan och fysisk funktion i relation till hälsa hos ventilatorbehandlade covid-19 patienter över tid och erbjuda tidig rehabilitering. Samt att i en
randomiserad studie undersöka om tätare kontakter via telefon/digitala vårdmöten/fysiska möten kan förbättra rehabiliteringen av sväljning jämfört med sedvanlig uppföljning. Alla patienter som erhållit ventilatorvård erbjuds att medverka i studiedelen som innebär att röst och sväljning följs över tid (1, 3, 6,
12 månader efter utskrivning från intensivvården) och möjliggör att besvär som uppstår i senare skede under första året kan identifieras och att patienterna kan erbjudas rehabilitering. Den andra delen av
studien innebär att patienter där sväljningsproblem identifieras vid första sväljningsundersökningen slumpas till antingen rehabiliteringsuppföljning enligt klinisk praxis eller mer intensifierad
rehabiliteringsuppföljning fram till ca en månad efter utskrivning från intensivvården.
Förhoppningsvis kan kartläggning av graden av svälj- och röstpåverkan för patienter med covid-19 som behövt ventilatorvård möjliggöra ett förbättrat omhändertagande av denna vårdkrävande patientgrupp.
Att dessutom erbjuda effektiv rehabilitering kan innebära snabbare återgång till normal sväljfunktion och bidra till att patienten kan äta all mat, återfå sin normala vikt, få bättre livskvalitet och tidigare återgång i arbete vilket innebär mindre påverkan ur ett samhällsekonomiskt perspektiv.</t>
  </si>
  <si>
    <t>Projektstart 2020-08-01 (eller så fort som etiks ansökan godkänts)</t>
  </si>
  <si>
    <t>Plasma från tillfrisknade personer har använts för behandling av personer med svår infektionssjukdom ända sedan 1918 under den s.k. spanska sjukan. Dödligheten befanns halveras. Detta var långt innan upptäckten av antikroppar – idag vet vi att det fungerar genom att man överför skyddande (neutraliserande) antikroppar som bildas efter genomgången infektion.
Biverkningar som tidigare kunde uppstå innan upptäckten av blodgrupper och innan upptäckten av hur man testar för blodsmitta kan förhindras med dagens metoder och kunskap. Dessuom finns en omfattande klinisk erfarenhet av metoden.
Att ge plasma eller immunglobulinfraktionen från tillfriskande personer har använts med gott resultat för ett ganska stort antal infektioner, bl.a. parvovirus, cytomegalovirus, respiratory syncytical (RS) virus och Junin virus. WHO har i sina rekommendationer för hur en influensa-pandemi bör hanteras angivit att plasma från tillfrisknade ”may play a role” under en akut fas då det inte finns andra behandlingar att tillgå.
Det finns således både en tydlig vetenskaplig bas för behandlingen, samt goda resultat från ett flertal virussjukdomar.
Vi vill prova med att insamla plasma från personer som tillfrisknat från Coronavirusinfektion för att kunna ge den till patienter med svår Coronavirus-sjukdom. För just Corona är det inte tydligt känt om metoden provats förut, men kinesiska internetsidor anger att metoden provats på 254 COVID-19 patienter med gott resultat. Amerikanska FDA upmanar till insamling av plasma från tillfrisknade så att detta skall finnas att tillgå.</t>
  </si>
  <si>
    <t>2020-04-01 eller det datum då tillstånd ges.</t>
  </si>
  <si>
    <t>Sepsis (som tidigare benämndes blodförgiftning) kan leda till skador på vitala organ och är ett potentiellt livshotande tillstånd. Sepsis drabbar mer än 30 miljoner människor över hela världen varje år, vilket leder till cirka 6 miljoner dödsfall, en skrämmande hög dödlighet i vår tidsålder. I Sverige räknar man med att varje år drabbas cirka 40 000 patienter av sepsis.
Vid sepsisbehandling är tidsfaktorn väldigt kritisk. Sepsis kan utvecklas till ett livshotande tillstånd inom några få timmar. Hörnstenarna för att få kontroll på sepsis är tidig insättning av lämpliga antibiotika tillsammans med operation eller dränering av infektionsfokus samt vätskeadministrering.
Sepsisförekomsten är särskilt hög bland patientpopulationer som behandlas på intensivvårdsavdelningar.
Att upptäcka och diagnosticera sepsis på intensivvårdsadvelningar (IVA) görs idag av klinikpersonalen med hjälp av manuella patientkontroller och checklistor för att upptäcka förändringar i vitalparametrar (blodtryck, hjärtfrekvens, kroppstemperatur, andningsfrekvens, blodsyremättnad m fl.) och labvärden.
Förfarandet är både tidskrävande och subjektivt, dvs starkt beroende av färdigheter och erfarenheter hos en given läkare. Tidig diagnos av sepsis kompliceras ytterligare av att det inte finns några specifika
labvärden som entydigt bekräftar att patienten lider av sepsis. En medicinsk utmaning är därför att upptäcka sepsis tidigt, vilket i sin tur kan leda till att man snabbt kan starta viktiga insatser och
behandlingar som minskar komplikationer och dödlighet.
AlgoDx AB, ett forskningsbolag knutet till Uppsala Universitet, har utvecklat en ny metod för prediktion av sepsis. Metoden kräver inga extra labbprover eller extra undersökningar utöver det som företas enligt klinisk praxis på intensivvårdsavdelningar. Metoden analyserar istället data som inhämtas från intensivvårdsjournalerna, och klinikpersonalen kan då larmas om en patient är på väg att utveckla sepsis. Förhoppningen är att tidig detektion av sepsis ska leda till möjligheten att kunna bromsa sjukdomsförloppet, med färre komplikationer och minskad dödlighet som följd. Den aktuella studien avser att bevisa att metoden har ett reellt kliniskt värde för både patienter och sjukvården.</t>
  </si>
  <si>
    <t>Mars 2020.</t>
  </si>
  <si>
    <t>Den pågående Corona pandemin (CP) har försatt alla världens länder i krisberedskap eller aktiv krishantering under extremt kort tid. Det är i nuläget omöjligt att överblicka hur CP kommer påverka samhället och människors vardag. Personer 70 år eller äldre identifierades tidigt som en riskgrupp. Dels sågs risken för dödligheten öka med stigande ålder. Dels ansågs obehandlade underliggande sjukdomar, vars förekomst är vanligare med stigande ålder, öka risken för dödlighet. I Sverige är vi ännu i början av den aktiva fasen av CP och dess hantering. I nuläget vet vi således inte hur CP kommer slå i Sverige, eller hur åtgärderna för att minska spridning och sjukdom kommer att påverka samhället och dess invånare. För personer i riskgruppen (15% av befolkningen), kommer CP med största sannolikhet ha ännu större konsekvenser än för befolkningen i stort. Deras hälsa och vardag kommer på olika sätt påverkas av a) rekommendationer, restriktioner och eventuellt kommande sanktioner, b) individens känslor inför risken att smittas, samt eventuellt att vara sjuk, c) omgivande samhällets attityder mot riskgruppen, d) privatekonomiska konsekvenser tex pensionsutvecklingen samt e) tillgången till omsorgsinsatser och sjukvård för andra och/eller nuvarande hälsotillstånd.
Syftet är med studien är att undersöka hur hälsan och vardagen påverkas över tid, av Corona pandemin 2020 i Sverige, bland personer som pga sin ålder betraktas tillhöra en riskgrupp. Vi kommer att undersöka undersöka både hur dessa personer upplever och hanterar dessa förändringarna samt hur deras upplevelser och hantering eventuellt förändras över tid.
Vi planerar att göra en kvalitativ intervjustudie där varje person intervjuas online minst tre gånger. Vi kommer rekrytera 12-15 personer boende i Sverige, som är 70 år eller äldre och som bor i vanliga bostäder. Personer som har otillräcklig svenska eller otillräcklig teknisk beredskap i hemmet för att genomföra intervjuerna kommer exkluderas. Vi kommer rekrytera deltagare genom att kontakta personer som tidigare deltagit i forskningsstudier vid Centre For Ageing and Supportive Environments (CASE) vid Lunds universitet, eller skrivit upp sig på intresselista för att delta i forskning vid CASE, eller genom snöbollsförfarande. Intervjuerna kommer baseras på en intervjuguide som vi utvecklar baserad på studiens syfte. För att följa förändrigar över tid kommer deltagarna kommer att intervjuas– i början av, under, och efter CPs aktiva fas. För att inte riskera smittspridning görs intervjuerna online via mjukvaran Zoom. Vi uppskattar att varje tillfälle tar ca 1 timme. Som tack för att man deltar får varje deltagare två trisslotter (värde 60 kr) / slutförd intervju. Intervjuern kommer att spelas in, skrivas ner och analyseras med kvalitativ innehållsanalys samt longitudinell analys. Resultaten kommer att redovisas i 3-4 vetenskapliga publikationer, varav den första kommer skickas för vetenskaplig granskning i juni 2020.
Projektet kommer bidra med ökad förståelse kring hur personer som av sin ålder klassas som särskilt utsatta upplever och hanterar CPs konsekvenser. Kunskapen kan komma till nytta för hur samhället bemöter riskgrupper just nu, men också inför eventuellt framtida epidemier.</t>
  </si>
  <si>
    <t>Omedelbart efter etikansökan godkännande.</t>
  </si>
  <si>
    <t>Under vintern har ett nytt corona-virus, SARS-CoV-2, som leder till COVID-19 spridits i världen och sedan 11/3-2020 klassats som en pandemi av WHO. Enligt publicerad data från Kina, Italien och Iran verkar dödligheten ligga mellan 2-5% med högst dödlighet i den äldre populationen.
Dödsorsak är främst en respiratorisk svikt trots fulla intensivvårdsinsatster. I Sverige har nyligen de första två fallen av COVID-19 som krävt intensivvård vårdats på Karolinska Universitetssjukhuset i Huddinge.
Den här studien har två syften:
1) beskriva intensivvårdsförloppet och karaktärisera de patienter som vårdats för COVID-19 på intensivvårdsavdelningar i Sverige
2) undersöka biomarkörer i plasma från intensivvårdade COVID-19 patienter för att finna sådana som kan användas för prognos och val av behandling</t>
  </si>
  <si>
    <t>Extrakorporal membranoxygenering vid akut andningssvikt på grund av Coronavirus-infektion (COVID-19).</t>
  </si>
  <si>
    <t>Startdatum då första COVID-19 patient inlägges ECMO IVA (tidigast mars 2020)</t>
  </si>
  <si>
    <t>Händelseutvecklingen med det nya coronaviruset har gått otroligt fort och informationen är mycket omfattande. Det är i nuläget helt avgörande för smittspridningen att äldre personen tar till sig informationen och agerar utefter de rekommendationer som förmedlas av myndigheter, men för en person i riskgruppen personer över 70 år kan det vara svårt att förstå allvaret i situationen och att budskapet gäller även mig personligen. Att följa rekommendationerna kan också ge svåra konsekvenser för den enskilde och befolkningens psykiska hälsa genom att dels uppleva sig isolerad från andra, dels genom oro för smittan. För att information om risker och råd om beteendeförändringar ska vara effektiva behöver de anpassas till människors riskperception och erfarenheter. Något som verkar vara avgörande för framgång är att den äldre får göra sin talan hörd gällande vilka åtgärder de kan tänka sig att göra. Som situationen är nu så har en äldre person ingen möjlighet att välja utan har bara att foga sig i situationen och följa de råd som ges, något som skapar stora informationsutmaningar då när det gäller detta nya virus saknas i stor utsträckning den nödvändiga erfarenheten och kunskapen i riskpopulationen personer över 70 år. Med utgångspunkt i att den rådande situationen är extraordinär och att det är av stor betydelse att den äldre tar till sig information och agerar enligt rekommendationer är området angeläget att undersöka. Genom att främja individens förutsättningar för riskhantering kan påfrestningarna på samhällssystemet i relation till den riskutsatta äldre delen av befolkningen minskas. Det ligger således också i intresset att undersöka konsekvenserna av att följa rekommendationerna, det vill säga, hur den äldre personen upplever att deras psykiska hälsa påverkas av situationen.</t>
  </si>
  <si>
    <t>Så snart studien genomgått och genomgått etisk granskning.</t>
  </si>
  <si>
    <t>Syftet med projektet är att beskriva och utvärdera implementeringen av de förändringar som görs inom Stockholms läns sjukvårdsområde (SLSO) som svar på utbrottet av covid-19 i början av 2020. Målet är att
följa arbetet med att implementera en krisorganisation under de första veckorna och månaderna av utbrottet. Med detta underlag kan krisberedskapen förbättras när liknande situationer uppstår.
Data kommer att samlas in om vilka förändringar som görs på grund av epidemien som berör aktiviteter och processer på både organisatorisk och operativ nivå, hur dessa förändringar har implementerats och vilka faktorer som har underlättat eller hindrat vården att genomföra nödvändiga omställningar.
Snabbanalyser av resultaten kommer att med regelbundenhet återrapporteras till SLSO:s krisledning för att göra det möjligt för vården att ställa om. Projektet genomförs således som ett aktionsforskningsprojekt, där tanken är att organisationen ska kunna anpassa/justera sitt arbete med stöd av inhämtad data.
Ansvariga forskare har beslutat att begränsa frågorna till att fokusera på det mest nödvändiga. Datan som ska samlas in har valts ut i samarbete med SLSO:s ledning och är styrd av tidigare forskning om hur man dokumenterar och utvärderar genomförandet av insatser i krissituationer.
Den insamlade datan kommer att bidra till forskningen genom att dokumentera förändringar på veckobasis vad gäller vårdverksamhet och implementeringsmetoder i krissituationen, samt chefernas åsikter om vad som har underlättat respektive hindrat omställningsarbetet. Projektet kommer att tillhandahålla en
delrapport och rekommendationer i september 2020 och en slutrapport i december 2021.</t>
  </si>
  <si>
    <t>Förväntad start: första datainsamlingen är planerad att starta snarast efter etikgodkännande.</t>
  </si>
  <si>
    <t>Syfte
Att prova behandling av svåra lungkomplikationer (ARDS) utlöst av coronavirus (COVID-19) med Salovum, ett äggpulver anrikat på antisekretorisk faktor, ett kroppseget äggviteämne som tros kunna minska inflammation.
Bakgrund
Den nya coronavirusinfektionen, COVID-19, har snabbt spridit sig över världen. Vissa, mestadels äldre patienter med bakomliggande sjukdomar, kan drabbas av en svår lungkomplikation som kallas för ARDS (acute respiratory distress syndrome). Vid ARDS måste i de flesta fall patientens andning skötas mekaniskt i respirator eller med andra hjälpmedel. Trots detta och tillförsel av kortison kan patients syrgas halt i blodet många gånger inte upprätthållas. Detta innebär att COVID-19 utlöst ARDS har en hög dödlighet och sjuklighet. Det finns idag ingen effektiv behandling av ARDS utlöst av virussjukdomar utan gängse behandling syftar till att försöka upprätthålla syrsättning av blodet. Antisekretorisk faktor är ett kroppseget äggviteämne som ökar vid olika typer av infektioner. Tusentals människor har behandlats med antisekretorisk faktor i form av ett äggpulver, Salovum, som innehåller stora mängder av antisekretorisk faktor. Salovum är inget läkemedel utan ett födoämnestillskott och det
har inte rapporterats några biverkningar vid intag. Forskningsresultat från oss själva och andra grupper visar att antisekretorisk faktor kan minska trycket vid hjärnsvullnad efter skallskada men även minska
svullnad och inflammation i lunga vid ARDS. Vår avsikt är att ta reda på om antisekretorisk faktor kan förbättra behandlingen av ARDS vid coronavirusinfektion. Behandlingen med antisekretorisk faktor skulle kunna innebära att de behandlade klarar sig bättre.
Behandling
Forskningspersoner med COVID-19 utlöst svår lungkomplikation ges Salovum genom den sond som redan har lagts ner till magsäcken. Salovum löses i vatten och sprutas in via sonden var 4:de timme under 5 dagar.</t>
  </si>
  <si>
    <t>Insjuknande i COVID-19 orsakad av SARS COV 2 är en pandemi som nu drabbar en stor del av jordens befolkning och i många fall orsakar allvarlig sjukdom och död. En överrepresentation av allvarlig sjukdom
har setts hos män och även vid förekomst av hypertoni, typ 2 diabetes och kardiovaskulär sjukdom.
Orsaken till detta är oklart. En hypotes har väckt att behandling med vissa blodtrycksänkande läkemdel som blockerar renin-angiotensin-systemet (RAS): ACE- hämmare och/eller angio-tensin receptor
blockerare(ARB) kan öka risken. Detta då viruset kopplas till ACE receptorn som är uppreglerad vid dessa behandlingar. En osäkerhet har gjort att patienter slutat ta mediciner även om organisationer som ESC gått ut med rekommendation att man ska fortsätta.
Det saknas idag välgjorda och kontrollerade studier om behandling med RAS-blockad är överrepresenterad hos patienter som insjuknar i COVID-19 och eller om det är kopplat till prognos vid allvarlig sjukdom. Det är också oklart i vilken utsträckning hypertoni är en riskfaktor vid justering för ålder</t>
  </si>
  <si>
    <t>Så snart beslut fattas kommer datauttag från register påbörjas</t>
  </si>
  <si>
    <t>En global pandemi av SARS-CoV-2 infektion orsakar COVID-19 sjukdom med hög dödlighet över hela världen. Trycket på akutsjukvården är stor och i nuläget har Sverige 214 fall av svårt eller kritiskt sjuka i
COVID-19 (källa: www.worldometers.info/coronavirus; 28 mars, 2020, kl. 16.14). Vi har mycket bristande kännedom om hur infektionen sprids i sjukvården och det är helt nödvändig kunskap för att kunna planera en god och patientsäker vård. Vi vill tillfråga personal och patienter vid akutsjukhus i Stockholms län om att delta i en undersökning om de har pågående eller genomgången SARS-CoV-2 infektion, för att förstå hur infektionen sprids i sjukvården.</t>
  </si>
  <si>
    <t>2020-04-06 eller det datum då tillstånd ges.</t>
  </si>
  <si>
    <t xml:space="preserve">COVID-19 (SARS-CoV-2) är ett nytt virus som snabbt sprider sig över hela världen. Effekten på samhället är enorm, och stor oro finns över hur sjukvården ska kunna hantera denna pandemi, nu och på sikt. 
Upp till 85% av alla infekterade individer kan vara odokumenterade, och uppvisar inga eller endast lindriga symptom. Detta utgör ett stort problem då vi i dagsläget inte vet huruvida infekterade individer utan eller med milda symtom smittar andra. Detta är särkilt oroväckande då individer som arbetar inom sjukvården eller äldreomsorgen kan utgöra en smittorisk utan att veta om det. Det är därför av ytterska vikt att kunna identifiera huruvida en individ har varit infekterad av SARS-CoV-2 och eventuellt utvecklat immunitet. Information om hur stor andel av en befolkning som är immun skulle också ge viktig kunskap om pandemin och dess skede. På KTH utvecklar Sophia Hober och hennes forskargrupp en snabb och kostnadseffektiv immunitetsassay.
En andel individer som infekteras av SARS-CoV-2 blir svårt sjuka. Detta gäller främst äldre individer och individer med många bakomliggande sjukdomar, men allt mer data talar för att även unga och friska individer kan drabbas hårt, och till och med avlida i en infektion med SARS-CoV-2. Vi vet dock än så länge väldigt lite om varför vissa individer drabbas hårdare än andra. Det finns här ett stort kliniskt behov av prognostiska markörer, för att snabbt kunna identifiera patienter med störst behov av en hög vårdnivå. Kunskap om prognistiska biomarkörer, och dess förlopp under sjukdomen, kan också ge viktig information som kan ligga till grund för studier som undersöker både redan godkända och nya behandlingsalternativ.
Denna studie syftar till att samla in blodprover från två kohorter: 1) upprepade blodprover från 500 patienter som vårdas inneliggande på Danderyds sjukhus pga SARS-CoV-2 infektion, och 2) individer som är anställda på Danderyds sjukhus och har ett patientnära arbete. Det övergripande målen med studien är dels att utveckla och validera en immunitetsassay, och dels att samla en biobank av blodprover från SARS-CoV-2-infekterade patienter (upprepade blodprover under sjukdomens gång) för att studera prognostiska biomarkörer. Dessa biomarkörer kommer att studeras i relation till kliniskt förlopp under vårdtiden, såsom ökat syrgasbehov, utveckling av ARDS, och mortalitet.  </t>
  </si>
  <si>
    <t>Så fort etikansökan är godkänd.</t>
  </si>
  <si>
    <t>Regeringen beslutade idag (31 mars, 2020) att ge Folkhälsomyndigheten i uppdrag att planera och genomföra storskalig testning av Covid-19. En nyckelutmaning för Sverige och övriga länder är att tillgången till de insatsvaror (reagens) som behövs för Covid-19 analysen är begränsade och större än efterfrågan.
Preliminära data från en dansk studie med 89 patienter (mars 2020, manuskript, ej publicerad) indikerar att man med alternativa metoder kan undvika behovet av vissa av dessa reagens.
Vi vill i denna studie, i en större kohort (n = 2 000) av patienter som ändå analyseras för Covid-19, genomföra parallella analyser för att se om vissa insatsvaror kan ersättas med andra metoder.
Vår plan är att starta studien vecka 15 eller så snart som vi får etiktillstånd. Vi förväntar oss att ha resultat inom 1-2 veckor och kommer att dela våra slutsatser omedelbart, dvs vi kommer att sprida vårt material innan publicering för att öka möjligheten för andra att ta del av vår kunskap.
Om vi får förturshantering kan detta resultat komma andra laboratorier i Sverige och världen tillgodo i tid
för att nyttja under den pågående Covid-19 epidemin.</t>
  </si>
  <si>
    <t>Vecka 15, 2020 eller så snart etiktillstånd ges.</t>
  </si>
  <si>
    <t xml:space="preserve">Antal patienter med coronavirussjukdom (Covid19) orskakat av SARS‐CoV­‐2 virus ökar kraftigt varje dag globalt och i Sverige. Många av de patienter som har svårast sjukdom kräver invasiv ventilation dvs intubation och respiratorbehandling. Intubation innebär att man på en sövd patient för ner ett andningsrör i luftstrupen och detta andningsrör kopplas sedan till en respirator. 
Eftersom Covid19 nu är en sammhällssmitta kan det också vara så att vi kortvarigt intubera patienter som  behöver genomgå akut eller mer sällsynt planerad kirurgi och har positiv för Civid19. dessa patienter kommer efter det kirurgiska ingreppet avv väckas och andningsröret 
avlägsnas (sk extubation).
Luftvägshantering och intubation av patienter med misstänkt eller bekräftad Covid19 diagnos är hög-­risk procedurer eftersom detta genererar mycket aoerosol, dvs små vätskepartiklar som kan 
innehålla virus. Pga av den ökade riske för smitta för personal som utsätts för aerosolgenererande procedurer så behöver denna personal använda skyddsutrustning anpassat för detta.
Andelen Covid19 smittade tycks internationellt vara högre hos hälso-­‐ och sjukvårdspersonal jämfört med befolkningen i allmänhet. Det kan också vara så att hälso-­‐ och sjukvårdspersonal som utsätts för höga virushalter ex i samband med aerosolgenererande procedurer så som 
luftvägshantering och intubation har en ytterligare ökad risk för smitta av Covid19. I nuläget finns inhen stor övergripande studie som har tittat på associationen mellan luftvägshantering och smitta av Covid19.
</t>
  </si>
  <si>
    <t>Projektet har
redan startat
i UK och USA.
Kommer att
starta i Sverige efter
godkännande
fr EPN.</t>
  </si>
  <si>
    <t>Coronaviruset severe acute respiratory syndrome coronavirus 2 (SARS-CoV-2) som orsakar sjukdomen coronavirus disease 2019 (COVID-19), upptäcktes i Wuhan i Kina 2019 och har sedan dess spritts globalt och resulterat i en allvarlig pandemi. En majoritet av de som smittas av viruset får endast milda symptom likt en vanlig förkylning, men hos en minoritet av patienter så resulterar infektionen i en allvarlig lunginflammation och multiorgan svikt i behov av intensivvård. De viktigaste riskfaktorerna för att utveckla svår sjukdom är hög ålder och somatisk sjuklighet (tex. hjärt-kärlsjukdom, diabetes, KOL, nedsatt immunförsvar), men huruvida det finns någon genetisk markör som höjer risken för allvarlig sjukdom är inte känt. I detta forskningsprojekt kommer vi att inkludera COVID-19-patienter som utvecklat så pass allvarlig sjukdom att det krävts inläggning på sjukhus. Patienterna kommer tillfrågas om att lämna blodprov för genetisk analys, samt att ge inblandade forskare tillgång till att följa dem i journaler retrospektivt och prospektivt. Patienternas prover kommer bidra till två olika studier. I den första studien, kommer vi genomföra en egen analys av vårt insamlade material för att studera allellfrekvens för á priori definierade riskgener, bland annat två gener (ACE2 och TMPRSS2) som trots vara inblandade i virusets inträde i cellen. De specifika riskgenerna som undersöks á priori kan komma att utökas i och med att ny forskning på området publiceras För det andra, så kommer insamlad data även att bidra till en internationell genomvid associations-studie (COVID-19 Host Genetics Initiative) där flertalet internationella forskargrupper också bidrar med liknande information.</t>
  </si>
  <si>
    <t>SARS-CoV-2, ett coronavirus som nyligen gått över från djur till människa, orsakar sjukdomen COVID-19 och har av WHO klassats som en pandemi. Virusinfektionen drabbar människor mycket olika. Alltifrån milda symptom till livshotande och dödliga symptom, där andningssvikt är den vanligaste dödsorsaken. Olika riskfaktorer har identifierats och två sådana är stamcellstransplantation och behandlng med s.k. CAR-T celler. Kunskapen om hur COVID-19 drabbar dessa patienter är ytterst begränsad. Vi vet dock att de har en
mycket större risk än friska att drabbas av svår sjukdom vid virusinfektioner såsom influensa, vattkoppor, cytomegalovirus och vissa luftvägsvirus.
Vårt projekt syftar till att skaffa mer kunskap om hur COVID-19 drabbar dessa patienter och hur vi bäst kan skydda dem från infektion med SARS-CoV-2. För att begränsa smittrisken har vi redan infört strikta rutiner för testning av patienter innan de tas in på vår avdelning och extra kontroller av infektionssymtom inför
besök i öppenvården.
Patienter som diagnosiserats med COVID-19 planeras att rapporteras till det europeiska registret som förs av European Society for Blood and Marrow Transplantation för att lära oss mer om riskfaktorer för svår sjukdom i denna grupp. Vi vill även samla prover på de patienter som drabbas av COVID-19 för att studera hur immunsystemet påverkar sjukdomsförloppet och om våra patienter får svårare (eller mildare)
sjukdomsförlopp samt hur de utvecklar cellulär- och antikroppsimmunitet.
Vi fick möjlighet att via sjukhuset screena personalen vid ett specifikt tillfälle och att göra extra tester när personal har symptom så att de snabbt frikännas från smitta och komma tillbaka till arbetet med våra
känsliga patienter. Vi vill därför göra en observationell studie där vi följer infektionens spridning i personalgruppen över tid genom att göra serumtestning 1g/ månad för att se om man genomgått COVID-
19 och följa hur detta påverkar smitta till patienter.</t>
  </si>
  <si>
    <t>Start snarast möjligt eftersom COVID-19 härjar just nu</t>
  </si>
  <si>
    <t>Syftet med projektet är studera antikroppssvaret mot SARS-CoV-2 hos normala blod/plasmagivare som har genomgått infektion och tillfrisknat. Vidare kommer vi klona monoklonala antikroppar mot viruset från B lymfocyter som vi isolerar från från dessa givare och analysera egenskaperna hos dessa antikroppar. Vi kommer bland annat undersöka om vi kan identifera antikroppskloner med bred neutraliserande effekt mot SARS-CoV-2. Detta görs för att lägga grunden till möjlig framtida passiv immunterapi.</t>
  </si>
  <si>
    <t>Sverige och världen är nu mitt i en pandemi med det nya coronaviruset COVID-19. Om viruset får fortsätta spridas i den takt det gör i nuläget finns beräkningar som menar att 100-tals miljoner 
människor i världen kommer att dö i förtid i sjukdomen. Till yttermera visso har det givit oöverskådliga effekter på världsekonomin samt till bristningsgränsen belastat sjukvården i de länder som drabbats hårdast av viruset. Man vet förvånansvärt lite om de faktorer som samspelar i interaktionen mellan människa och viruset. De data som finns vad gäller pandemisk coronainfektion kommer framförallt ifrån studier av tidigare än mer virulenta varianter av Coronavirus. Av 
naturliga orsaker finns extremt lite data från humanmaterial vid SARS-CoV-2 då viruset existerat endast några månader. I nuläget (19 Mars 2020) ser det ut som om COVID- 19 orsakar framförallt en ilsken och direkt virusorsakad lungskada. Enligt en rapport från amerikanska CDC har de flesta patienter avlidit därav. Det finns rapporter som också talar för att viruset orsakar omfattande skador även i andra organ såsom njurar, lever och även möjligen det centrala nervsystemet där smak och luktbortfall kan vara tidiga symptom. Om detta orsakas av ett överaktivt immunsvar eller är direkt virusorsakat är inte klarlagt.
För närvarande finns ingen specifik behandling för COVID-19 orsakad SARS-CoV-2. Genom att nå ökad kunskap om mekanismerna vid utveckling av viruspneumoni och påverkan av övriga organsystem vid 
SARS- CoV-2 tror vi att man framtiden bättre ska kunna identifiera just de personer som löper risk för allvarlig sjukdom. Till detta kommer vi att vinna kunskap i hur människan utvecklar immunitet mot viruset samt även hur människans epigenetiska (förvärvade) förmåga att aktivera inflammatoriska genetiska system kan begränsa virusets skadeverkningar. Således är patienter som har haft milda eller inga symptom minst lika intressanta ur studiesynpunkt som de patienter som har haft svåra symptom. Förhoppningsvis kan sådan förståelse även bidra till andra möjligheter till riktad behandling (genom att identifiera patienter som kan aktivera ett effektivt medfött och adaptivt försvar) för att förhindra svår sjukdom och dödsfall i pandemisk coronainfektion.</t>
  </si>
  <si>
    <t>Vilka är konsekvenserna av den svenska och danska regeringens åtgärder med anledning av spridningen av coronaviruset (Covid-19) i termer av medborgares politiska attityder? Detta forskningsprojekt undersöker hur de olika åtgärder som vidtagits i Sverige och Danmark med anledning av covid-19-pandemin påverkar medborgares politiska attityder. Med utgångspunkt i en panelstudie, som undersöker medborgares syn på den svenska och danska regeringens insatser i tidiga såväl som sena faser av pandemin, blottlägger projektet om och hur politiska attityder– i termer av bland annat förtroendet för myndigheter, stödet för populism och elitism och olika preferenser gällande politiskt ledarskap – skiljer sig åt beroende på
regeringarnas förda politik. I en jämförelse mellan länderna studeras hur olika åtgärder vidtagna av regeringarna tidigt i pandemin påverkar medborgares attityder genom pandemiförloppet. I en jämförelse
inom länderna studeras utvecklingen av medborgares attityder över tid.</t>
  </si>
  <si>
    <t>I samband med COVID-19 utbrottet har alla gymnasieskolor, samt även ett flertal grundskolor, övergått till undervisning på distans. Detta innebär en stor omställning för många familjer, särskilt för de barn och ungdomar som har behov av extra anpassningar eller särskilt stöd i skolan. 
I den aktuella studien undersöker vi hur skolorna hanterat hemundervisningen för sina elever och föräldrars upplevelser av hur  väl undervisningen på distans har fungerat. I och med att vissa barn 
normalt sett har svårare att klara av skolan är det viktigt att undersöka hur olika egenskaper hos barnet påverkar möjligheten att klara av undervisningen på distans. Vi undersöker därför faktorer såsom barnets ålder, huruvida barnet normalt   sett får extra stöd i skolan och huruvida barnet har någon psykiatrisk diagnos. I och med att man vet från tidigare forskning att exekutiva förmågor (d.v.s. arbetsminne och impulskontroll) är viktiga för hur väl man klarar av skolan ställer vi även frågor om detta. Utöver detta ställer vi även frågor om diverse bakgrundsfaktorer såsom föräldrarnas utbildning, huruvida de själva arbetar hemifrån nu under Corona- krisen, samt hur de själva uppfattar sina egna exekutiva förmågor. Slutligen ställs även frågor om vilket stöd som föräldrarna önskar för att klara av Corona-situationen bättre. Enkäten skickas ut genom att sprida ett informationsbrev med en länk till enkäten via sociala medier och genom tidigare etablerade kontakter med skolor. Om skolorna önskar delta skickar ansvarig lärare/rektor ut ett e-post meddelande med information om studien till alla föräldrar som har barn på skolan. Enkäten fylls sedan i digitalt via dator eller mobil.
Svaren är helt anonyma för forskarna. Vi ser inga etiska problem med studien då den enbart inkluderar ett kortare frågeformulär som fylls i anonymt.</t>
  </si>
  <si>
    <t>Omedelbart när studien fått etisk godkännande</t>
  </si>
  <si>
    <t>Sedan viruset SARS-CoV-2 som ger upphov till infektionen COVID-19 upptäcktes i slutet av 2019 har hela världen snabbt vidtagit kraftfulla åtgärder för att minska spridningen och därmed avlasta 
sjukvården från överbelastning. Den forskning som finns om COVID-19-infektion under graviditet är begränsad och det har ännu inte visat sig att gravida drabbas kraftigare av virussjukdomen jämfört 
med de som inte är gravida.
Det saknas också information om gravida kvinnor lättare blir smittade med SARS-CoV-2. Det finns publicerade data på ett fåtal kvinnor med COVID-19-infektion i slutet av graviditeten. Dessa kvinnor hade inte ökad andel negativa förlossningsutfall men data saknas för första och andra trimestern och dessutom är antalet studerade mycket litet (n=9). Vi vet inte om viruset liksom Zikaviruset och SARS-CoV-1 kan öka risk för missfall och missbildningar och vi vet heller inte om och hur en infekterad mamma kan smitta sitt barn i livmodern med det nya coronaviruset.
Vi planerar att studera om COVID-19-infektionen kan komplicera graviditet och förlossning genom att öka risken för negativa förlossningsutfall som exempelvis förtidig förlossning, låg födelsevikt, dödföddhet, preeklampsi, postpartumblödning och infektion hos barnet. Vi kommer även att studera om infektion hos modern kan öka risken för missbildningar hos fostret. Vi planerar att studera om COVID-19 påverkar morbiditet och mortalitet hos modern under graviditet, förlossning och nyföddhetstid. Dessutom ämnar vi studera om COVID-19-infektion hos modern liksom hos barnet 
påverkar morbiditet och mortalitet på kort och lång sikt.
Projektet syftar till att beskriva och generera vetenskaplig evidens för vilka hälsokonsekvenser moderns infektion med SARS-CoV-2 innebär för både mor och barn och kommer att ligga till grund för att utforma globala och nationella anpassningsstrategier för hur vi ska hantera infektion med COVID-19 under graviditet, förlossning och nyföddhetstid därmed kunna minska potentiella negativa hälsoeffekter.</t>
  </si>
  <si>
    <t>Syftet med projektet är att utveckla en metod för påvisande av antikroppar mot SARS-CoV-2 (det nya Coronaviruset) för att identifiera ordinarie blod/plasmagivare som har genomgått infektion med detta virus. Detta görs dels för att få en uppfattning om förekomsten bland befolkningen samt för att kunna identifiera plasmagivare för eventuell framtida framställning av monoklonala antikroppar och ett hyperimmunglobulinpreparat för intravenöst bruk.</t>
  </si>
  <si>
    <t xml:space="preserve">Syftet med detta forskningsprojekt är att öka kunskapen om det nyligen upptäckta coronaviruset SARS-Cov-2 som orsakar sjukdomen COVID-19. Detta sker i ett samarbete mellan Infektion och Intensivvården, Karolinska Universitetssjukhuset (K) och Centrum för Infektionsmedicin (CIM) samt Avd för Infektionssjukdomar, bägge vid Karolinska Institutet (KI), i ett konsortium, ¨COVID-19 KIK¨ konsortium. Data från patienter med COVID-19 planeras att samlas. Dessutome kommer prover att systematiskt att tas och samlas in på ett stort antal patienter på Karolinska Universitetssjukhuset med behörigt samtycke. Studier om sjukdomsförlopp, prognos och riskfaktorer av svår sjukdom studeras med kliniska data på kort och lång sikt, även genom länkning till olika nationella register. 
Prover tagna på sjukhuset i en primär vårdprovsamling kommer att lämnas ut till Karolinska Institutet efter överenskommelse i styrgruppen för COVID-19 KIK, där representanter från Infektion och Intensivvården från sjukhuset och CIM från KI finns representerade. Data och prover som godkänns för att lämnas ut, gör det utan att patienters personuppgifter (namn eller personnummer), så att enskilda personer inte ska kunna identifieras. Hur sjukdomspanorama av COVID-19 ser ut, vilka riskfaktorer inklusive genetiska som leder till svår sjukdom av SARS-Cov-2, samt hur prognosen ser ut i olika riskgrupper, även på längre sikt behöver kartläggas närmare. Mekanismerna för hur SARS-Cov-2 orsakar sjukdom i människa och hur immunförsvaret reagerar är till stor del okänt. Syftet med denna studie är således att öka förståelsen för sjukdomen COVID-19, genom att studera patienters förlopp av sjukdomen, analysera hur viruset ger upphov till COVID-19 sjukdom hos människan, eller att studera kliniska, epidemiologiska, virologiska, immunologiska eller andra markörer som kan ge svår bild av COVID-19 eller associerade tillstånd på kort och lång sikt. Vi avser även studera hur immunitet mot COVID-19 utvecklas över tiden. Med ökad kunskap kommer bättre möjligheter finnas att förutsäga risker för COVID-19 sjukdom, bedöma sjukdomsförlopp samt optimera och förutsäga risker av behandling. Ytterligare målsättning är att förstå de långsiktiga konsekvenserna av genomgången sjukdom, under akut infektion och över tid. </t>
  </si>
  <si>
    <t>Så snart etiskt godkännande erhållits.</t>
  </si>
  <si>
    <t>Just nu pågår en viruspandemi runt om i världen, där ett stort antal människor på kort tid smittats av sjukdomen Covid-19. För att begränsa smittspridningen har stora förändringar i våra samhällen 
genomförts på kort tid, vilket påverkar i princip hela befolkningen på flera olika sätt. Både risken för att smittas och dö i sjukdomen såväl som genomförda samhällsförändringar med konsekvenser för ekonomi och sociala relationer har skapat högre grad av oro hos delar i befolkningen. Att vara orolig i denna situation är helt normalt och kräver för de allra flesta ingen vårdinsats. Eventuellt finns även fördelar med oro i denna situation då det potentiellt kan leda till högre följsamhet till myndigheternas råd för att minska smittspridning. Normal oro och andra känslomässiga reaktioner på denna kris behöver inte behandlas. För en del individer utvecklas 
dock oron till dysfunktionell oro, d.v.s. oro som tar över vardagen på ett överdrivet negativt sätt (exempelvis att man oroar sig hela dagarna, svårigheter att sova, svårigheter att koncentrera sig, 
att man slutar göra saker som man tidigare gjort etc.). Denna dysfunktionella oro kan göra det svårt att hantera krisen och eventuellt öka risken för annan psykiatrisk ohälsa. Vidare kan 
personer  med dysfunktionell oro även överlasta en redan ansträngd sjukvårdsorganisation med t ex telefonsamtal till 1177. Således behövs metoder för att hjälpa denna del av befolkningen att 
hantera sin oro och den aktuella krisen på ett mer funktionellt sätt.
I denna studie vill vi testa om en kort psykologisk intervention (tre veckor lång) som förmedlas via internet kan vara effektiv i att minska graden av oro. Studien går ut på att vi randomiserar 670 deltagare till omedelbar behandling eller att vänta upp till tre veckor. Vi undersöker därefter om behandlingen minskar oro mer än ingen behandling. Flertalet internationella studier har visat att Covid-19 innebär förhöjd oro hos befolkningen, denna oro riskerar att skapa även andra negativa följdkonsekvenser såsom depressiva besvär, ångestproblematik samt förhöjd alkohol- och droganvändning. Graden av allmänintresse och effekter på folkhälsan med denna studie är således mycket hög. Ifall resultaten visar på positiva effekter planeras behandlingen att implementeras med omedelbar verkan i reguljär hälso- och sjukvård.</t>
  </si>
  <si>
    <t>Vi beräknar starta inklusion i studien så snart som möjligt. Vi är redo att köra igång 10/4.</t>
  </si>
  <si>
    <t>SARS-CoV-2 viruset har orsakat en pandemi med en sjukdom som fått namnet covid-19. Sjukdomen har spridit sig snabbt från sitt ursprung i Kina till hela världen och speciellt södra Europa har drabbats hårt. I skrivande stund pågår spridning av SARS-CoV-2 i samhället i Sverige och sjukvården förbereder sig för att ta emot många svårt covid-sjuka patienter.
De flesta patienter får en lindrig eller till och med asymptomatisk infektion men en del patienter blir svårt sjuka med allvarlig lungpåverkan. De flesta som blir svårt sjuka är till en början ganska lindrigt sjuka men efter en dryg vecka inträder en försämring med ökad lungpåverkan och tilltagande inflammatorisk aktivitet. Varför en del personer försämras så långt in i förloppet är inte känt men olika hypoteser har framkommit och en av dem är att antikroppar mot viruset skulle kunna ha en proinflammatoriska effekter. Det som talar för detta är att antikroppssvaret brukar börja komma vid den tiden då försämringen inträder.
Syftet med detta projekt är att undersöka om variationen i det kliniska förloppet kan förklaras av kvalitet och kvantitet av antikroppsutvecklingen mot SARS-CoV-2 viruset. Vidare syftar projektet till att undersöka virusmängd och eventuell evolution av viruset i sin värd över tid.</t>
  </si>
  <si>
    <t>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och en del får svåra luftvägsbesvär. De patienter som är i behov av sjukhusvård behöver framförallt andningsstöd och i vissa fall även läggas i respirator. I svåra fall beskrivs en cytokinstorm då det egna immunförsvaret går till attack mot kroppsegen vävnad med multiorgansvikt som följd.
Bara under 2020 har många nya artiklar publicerats om Covid-19 där riskfaktorer som diabetes, rökning, astma, övervikt med flera har angivits. Det finns ännu ingen konsensus om vilka blodprover 
som är av störst vikt att följa för dessa riskgrupper, och inte eller för de som ej tillhör riskgrupp, vid sjukvårdskrävande covid-19.
I Sverige är vi fortfarande i ett tidigt skede vad gäller denna pandemi och det är av stor vikt att samla in och sammanställa data för att få mer kännedom om sjukdomens patogenes samt kunna effektivisera sjukvårdens resurser. Vi vill samla in analysresultat från Klinisk kemis 
laboratoriedatasystem på patienter som har sjukdomen covid-19 för att se vilka labparametrar som påverkas vid sjukdomen och vilka som (i tidigt och sent skede) kan visa på en allvarlig sjukdom.</t>
  </si>
  <si>
    <t>Så snart etisk ansökan är godkänd</t>
  </si>
  <si>
    <t>I december 2019 upptäcktes i Wuhan, Kina ett utbrott med ett nytt coronavirus som fått namnet severe acute respiratory syndrome coronavirus 2 (SARS-CoV-2). Viruset har sedan dess spridit sig till stora delar av världen och klassificeras nu som en pandemi. Några av de värst drabbade länderna i nuläget är Italien och Spanien. Vi ser nu ett ökat antal avlidna och patienter som behöver intensivvård även i Sverige.
Sjukdomsbilden som SARS-CoV-2 ger upphov till kallas coronavirus disease (COVID-19). Svårighetsgraden varierar från mycket milda symptom från övre luftvägarna till svår viral pneumoni med respiratorisk svikt. Cirka 80% drabbas av mild sjukdom, 15% av svår och 5% av kritisk sjukdom.
Det första fallet av COVID-19 i Sverige diagnosticerades 31 januari 2020 och vi har i dagsläget (2 april 2020) 4 947 personer som testats positiva för SARS-CoV-2, men mörkertalet är stort och 
Folkhälsomyndigheten bedömer att det finns en allmän spridning i stora delar av landet.
Eftersom detta är en ny typ av infektion är det mycket som är okänt, och direkta paralleller kan inte dras till andra infektioner orsakade av coronavirus då de antingen är mindre allvarliga (vanlig förkylning) eller betydligt allvarligare (SARS och MERS). Vi behöver förstå vilka patienter som är på väg att försämras eller förbättras, vilka immunologiska mekanismer som kan förvärra sjukdomen, kan angripas med olika läkemedel, och på sikt förstå hur långlivat immunolgiskt minne, och därmed försvar mot att få samma infektion igen, utvecklas och kan följas. Det senare är viktigt för att veta vilka personer som kan anses skyddade mot att re-infekteras, men också för att kunna utveckla vacciner.
För att kunna göra det kommer vi att samla in prover från patienter som vårdas på infektionsklinik och/eller får intensivvård, och från sjukhuspersonal. Återkommande prover kommer att tas och vi 
kommer att spara serum, plasma och infrysta celler i en biobank. Dessa prover kommer sedan att analyseras för att bestämma sammansättningen av celler och undersöka immunologiska mekanismer som minnesceller och skyddande antikroppar, samt virologiska och cellskade-markörer. Slutligen kommer en mindre andel av patienterna att analyseras med modern teknologi i form av single-cell RNASeq, en metod som gör det möjligt att analysera förändringar i patienter mycket brett vilket kan leda till att vi identifierar nya, och oväntade, mekanismer som kan användas för att angripa infektionen.</t>
  </si>
  <si>
    <t>Genom att titta på serologiskt svar mot SARS-CoV-2, det virus som orsakar COVID-19, vill vi så snabbt som möjligt kartlägga hur stor del av befolkningen som redan haft COVID-19 och redan utvecklat 
immunitet. Pilotstudier visar att över hälften av de som infekterats inte uppvisar symptom, vilket innebär att de ovetandes om detta kan ha smitta många personer.
Vi forskar på kroniska inflammatoriska sjukdomar och patienter som har immunomoduleranade behandling. Många av dessa patienter är extra oroliga nu och vi har inte tillräckligt med evidens för att kunna säga hur sjukdomen och behandlingen de har påverkar COVID-19. Tills vidare har neurologerna för MS patienterna rekommenderat att nya infusioner med rituximab, ett läkemedel som tar bort alla B-celler, skjutits upp i väntan på mer kunskap.
Vi vill kunna erbjuda våra patienter en serologitest för coronavirusinfektion, som kan visa om de har haft sjukdomen och sedan även följa upp om utvecklande av immunitet de närmaste två åren, både för de med och de utan immunomodulerande behandling. Därför är det viktigt att komma igång med detta omgående. Vi kan också ställa oss till förfogande för att hjälpa till att mass-testa personal på KI, personal i hälso-och sjukvård, personer i andra samhällsbärande funktioner, för anställda i företag och även för andra som individer som är friska (inte har COVID-19 symtom). På så sätt kan 
vi avlasta rutinlabben på sjukhusen, eftersom de behöver prioritera de som är sjuka och som behöver vård i första hand. Vår kapacitet för att utföra serologitester i Sverige är begränsad och därför måste alla som har laboratorium för detta hjälpas åt i detta akuta skede.
Eftersom vi är ett forskningslabb så kan vi snabbt köpa de kommersiella testerna, även de som inte är ackrediterade, och få fram värdefulla primära data, dels direkt för personalen och även framöver 
i pågående forskning. Tester som blir klara först om några veckor kommer inte att hjälpa oss i detta akuta läge, där vi behöver all data vi kan få för att kunna fatta rätt beslut. Nu gäller det att kunna bromsa vad som kan bli en ekonomisk kris den kommande veckan och ge beslutsfattare underlag för vilka åtgärder som är relevanta.
Vi kan med vår långa erfarenhet att validera tester för anti-läkemedelsantikroppar också hjälpa till med råd, analys och tolkning av olika serologiska metoder, samt harmonisering emellan 
laboratorium i Sverige och internationellt. Vi kan dela med oss av humant serum från vår biobank, som kan användas som negativa kontroller, vilket kommer att behövas för att validera de nya 
serologiska testmetoder som man tar fram nu. Projektet kan starta omgående och resultaten kan direkt bli tillgängliga för personal, läkare, patienter och beslutsfattare.</t>
  </si>
  <si>
    <t>COVID-19 är en ny influensaliknande sjukdom orsakad av ett coronavirus. Den globala spridningen har varit rekordsnabb med höga dödstal rapporterade. COVID-19 kan orsaka allt ifrån asymtomatisk infektion till allvarlig lungsjukdom med dödlig utgång. Det finns ingen specifik botande behandling utan endast symtomlindrande sådan i form av syrgas och andningsunderstöd i olika former. Antimalariamedlet, klorokin testas liksom olika antivirala, immunologiska läkemedel och kortison. Individer som tillfrisknar efter virussjukdom bildar först breda IgM och sedan mer specifika IgG antikroppar mot viruspartikeln. Antikroppsbildningen mot viruset är i full gång upp till 4-6 månader efter infektionen. Finns virus i miljön fortsätter antikroppsbildningen. Oftast kvarstår immunokompetenta minnesceller som snabbt kan mobilisera nya IgG antikroppar mot det specifika viruset och individen är då immun mot reinfektion. I detta projekt kommer individer som testats positiva för COVID-19 att kontaktas och tillfrågas om de vill lämna plasma. Om de är friska och inte bär på COVID-19 eller annan smitta så tappas individerna på upp till 600 ml plasma. Plasman ges till COVID-19 sjuka patienter för att antikroppar i givarplasma ska neutralisera viruspartiklarna och därigenom minska mängden virus hos en akut sjuk person. Endast patienter inlagda på sjukhus och som är syrgaskrävande inkluderas. Hälften av patienter behandlas konventionellt utan plasma och utgör kontrollgrupp. Skillnaden i dagar utan syrgas 28 dagar efter inkludering jämförs mellan grupperna. Randomisering sker med hjälp kuvert om 10 (5+5) i varje bunt. Studien är öppen, antingen ges plasma eller ej, ingen placebo ges. Utvärdering kommer att ske kontinuerligt för att ha kontroll över eventuella biverkningar och behandlingseffekt. Vi beräknar att inkludera högst 50 patienter som får behandling, 50 kontroller och 50 plasmadonatorer. Om signifikanta skillnader nås på färre antal patienter så bryts studien. Beroende på resultatet får man då ta ställning till att inte ge plasma alternativt erbjuda plasmabehandling till alla.</t>
  </si>
  <si>
    <t>STUDIESTART 2020-04-07. Motivation till snar start vg se punkt 3.4.</t>
  </si>
  <si>
    <t>Just nu pågår en pandemi med viruset SARS-CoV-2 som orsakar sjukdomen COVID-19. Smittan är sannolikt fortfarande relativt sällsynt i Uppsala. Majoriteten av de insjuknade drabbas av lindrig 
sjukdom men riskfaktorer för allvarligare sjukdom och död är ålder, manligt kön, rökning samt samsjuklighet i form av bl.a. hjärt-kärlsjukdom, lungsjukdom, diabetes. I stort sett finns det ingen information om hur risken ser ut för cancerpatienter att insjukna i COVID-19 eller att drabbas av svår COVID-19-sjukdom.
Vården av cancerpatienter påverkas i stor utsträckning av den pågående pandemin med minskade möjligheter till fysiska sjukvårdsbesök samt brist på ett flertal vårdresurser som 
sjukvårdspersonal, inneliggande vårdplatser och tillgång till intensivvård.
Just nu finns en möjlighet att dokumentera hur COVID-19 sprids bland cancerpatienter, som fått noggranna instruktioner för smittskydd, samt hur deras sjukdomsförlopp ser ut.
Frågeställningar
Ansökan gäller ett projekt i tre delar:
Studie 1:
Hur ser insjuknandemönstret ut hos cancerpatienter som behandlas med olika former av aktiv cancerbehandling?
Hur ser det kliniska förloppet ut för COVID-19 hos cancerpatienter? Hur vanligt är subkliniska infektioner i denna grupp?
Hur ser risken ut för att utveckla allvarlig sjukdom vid olika behandlingar, t ex; cytostatika, monoklonala antikroppar, PD1/PDL1-hämmare, CDK4/6-hämmare, B-RAF/MEK-hämmare, BTK- 
hämmare, BCL2-hämmare, tyrosinkinashämmare m.fl cancerbehandlingar med specifika effekter och potentiell påverkan på immunsystemet.
Metod
Studien kommer att bedrivas som en delstudie under U-CAN projektet. Därför kommer vi att för studiens genomförande utnyttja U-CANs tillgängliga etik, samtycke och infrastruktur för insamling 
av blodprov.
•          Patienter under aktiv onkologisk behandling är antingen sedan tidigare inkluderade i U-CAN- projektet, eller kommer inför denna studie att tillfrågas om medverkan i U-CAN.
•          Särskild information och samtycke för den häri beskrivna COVID-19 studien delges patienten som ett tillägg till U-CANs forskningspersonsinformation och samtycke. Patienten får även 
en kort enkät om COVID- 19.
•          Planerade analyser på proverna inkluderar serologi för COVID-19, proteinmarkörer i blodet och analyser av ev genetiska orsaker till ett svårt kliniskt förlopp av infektionen. För 
patienter under aktiv cancerbehandling som i rutinsjukvård diagnosticeras med COVID-19 infektion görs utökad provtagning med tätare blodprover för att kunna studera proteinmarkörer i blodet som 
kan vara relaterade till svårighetsgraden av sjukdomen och graden av immunpåverkan som patientens cancerbehandling haft.
•          Om vi får tillgång till annan provtagning för att påvisa genomgången Covid-19 infektion, t ex med hjälp av blodprov som tas med stick kommer även det att göras.
•          Kliniska data på patienterna kommer att inhämtas från patienternas journaler. Data som kommer att inhämtas är förutom kön och ålder även cancerdiagnos och cancerbehandling, behandling av 
COVID-19 infektionen och behandlingsresultatet.
Studie 2:
Observationell kohortstudie av Covid-19 hos personal som vårdar patienter med maligna sjukdomar. 
Personal vid verksamhetsområde Blod och tumörsjukdomar tillfrågas om deltagande i studie av immunologiska tecken till Covid-19 (serologier). Prover tas var 8 vecka under upp till 1 år.
Om vi får tillgång till annan provtagning för att påvisa genomgången Covid-19 infektion, t ex med hjälp av tas med stick kommer även det att göras.
Studie 3: Epidemiologisk cohort av Covid-19 hos svenska cancerpatienter. Via existerande nationella register som bla. cancerregistret, patientregistret samt dödsorsaksregistret kommer insjuknande i Covid-19 undersökas hos alla patienter med diagnosticerad cancersjukdom. Denna delstudie görs på helt avidentifierade uppgifter som samlas i respektive register. Risken för Covid-19 hos cancerpatienter kommer jämföras med den hos en ålders- och könsmatchad kontrollpopulation.
Klinisk nytta
Kunskap om hur insjuknandegrad och risken för att utveckla allvarlig COVID-19 sjukdom ser ut för en förmodad riskgrupp i form av patienter under aktiv cancerbehandling skulle kunna ha stor inverkan i hur sjukvården ska agera vid liknande situationer i framtiden, i form av råd till patienter om behov av isolering och andra smittskyddsåtgärder samt i hur vården av cancersjuka ska bedrivas i 
perioder av stor belastning på sjukvårdssystemet. Den individuella vinsten för provtagna personer att få veta om de haft infekt</t>
  </si>
  <si>
    <t>Studien avser kartläggning av förekomst av viruset SARS-CoV-2 (som ger upphov till sjukdom covid-19) i och i anslutning till vårdsalar där patienter med verifierad covid-19 infektion vårdas. I forskningsprojektet kommer prover tas på ytor i vårdmiljön samt insamling ske av partiklar i luften i vårdsalen och prover tas från personalens skyddsutrustning/arbetskläder. Ingen koppling kommer 
göras till specifik vårdpersonal utan provtagning sker på den personal som befunnit sig på sal i samband med att miljöproverna insamlas. Dessa prover kommer sedan analyseras avseende förekomst av 
virusmaterial (PCR-diagnostik). Om virusmaterial påvisas kommer försök även göras att infektera cellinjer i laboratoriemiljö med virus från miljöproverna. Detta för att avgöra om det virus som påvisats i vårdmiljön kan ge upphov till sjukdom och därmed utgöra en smittrisk. Retrospektivt kommer därefter även resultaten att kopplas till journaluppgifter rörande patient(er) som vårdats på de salarna som undersökts i samband med att miljöproverna insamlades. De uppgifter som kommer insamlas är kön, ålder, eventuella bakomliggande sjukdomar av relevans för sjukdomsförloppet, 
insjuknandedatum, diagnosdatum, påvisad virusmängd vid diagnos (s.k. ct- värde vid PCR-analys) samt aktuell behandling när miljöprovtagning genomfördes (syrgasbehandling, högflödesbehandling, inhalationsbehandling, etc.) som skulle kunna påverka mängden virus i vårdmiljön.</t>
  </si>
  <si>
    <t>Projektet kommer starta så snart etisk prövning genomförts.</t>
  </si>
  <si>
    <t>Den pågående Covid-19-pandemin har skapat enorma problem för samhället och individen. För att minska smittspridning uppmanar Folkhälsomyndigheten alla att stanna hemma även med milda besvär, 
vilket medför en kraftigt ökad sjukfrånvaro vilket i sin tur leder till personalbrist i flera yrkeskategorier.
Då det inte går att utesluta Covid-19 så innebär det att många personer inom hälso- och sjukvård stannar hemma i onödan. Exempelvis, på Capio Primärvård i Stockholm indikerades att uppemot 20% av arbetstagarna inom hälso- och sjukvård var hemma den 3 april 2020. Detta skall jämföras med en normal sjukfrånvaro på runt 6-8% vid denna tid på året. Detta skapar ett storskaligt produktivitetstapp som är speciellt svårt att hantera givet den pågående Covid-19-pandemin.
Med den oklara symptombilden för Covid-19 är det också i dagsläget svårt att veta vilka som tidigare haft Covid-19 och tillfrisknat. Dessa personer har troligtvis ett skydd/immunitet mot återinsjuknande i Covid-19. Människor som smittats med Covid-19 och överlevt anses, åtminstone en tid, vara immuna från smitta och inte heller kunna smitta andra. Det gör att dessa människor kan återgå till arbete och inte behöver riskera att smitta andra eller att själva bli smittade igen. 
Detta gör att det är av yttersta vikt att på ett säkert sätt kunna identifiera dessa personer.
Det finns idag en stor mängd olika tester som är på väg ut på marknaden där man hävdar att mätning av antikroppar ger en bedömning av immunitet. Ifall testerna fungerar har de mycket stor potential då denna typ av test är relativt billig och enkla att hantera. Dock har det visat sig att det är stora kvalitetsskillnader mellan dessa tester. Dessutom saknas idag en standard eller koncensus 
avseende vilka krav som ska ställas på denna typ av tester. Det finns idag inte heller några större studier i syfte att samla in material för att kunna harmonisera testresultat vilket är en förutsättning för att man skall kunna använda olika testteknologier och sedan jämföra resultaten.
Syftet med detta forskningsprojekt är etablera ett kvalitetssäkringsprogram för harmoniserade och korrekta laboratorieundersökningar för bestämning av antikroppar mot SARS-CoV-2 / Covid-19. Dessutom att snabbt validera minst en metod för snabb och bred implementation i Sverige samt skapa tillgång till ett referensmaterial som kan användas nationellt och internationellt för utveckling och validering av andra metoder.</t>
  </si>
  <si>
    <t>2020-04-20 eller så snart etikgodkännade finns.</t>
  </si>
  <si>
    <t>Sverige har nu en samhällsspridning av covid-19. Antalet laboratoriebekräftade fall är 7 693 (7 april 2020), men sjukvården har i nuläget starkt begränsad kapacitet för provtagning av patienter. Antalet smittade i befolkningen är med mycket stor sannolikhet mångdubbelt fler. Smittspridningen beräknas vidare öka kraftigt närmsta månaderna, med mycket allvarliga konsekvenser för individer, sjukvård, samhälle och ekonomi.
I Storbritannien lanserades den 24 mars en icke-kommersiell och gratis app, Covid-19 Symptom Tracker, i ett samarbete mellan forskare på King’s College in London, Guy’s Hospital och St Thomas Hospital i 
London, samt utvecklare på företaget Zoe Global Ltd. I appen kan användare frivilligt och anonymt fylla i en hälsodeklaration och dagligen rapportera eventuella infektionssymptom förenliga med 
covid-19-infektion, såsom uttalad trötthet, hosta, andningsbesvär, förlust av luktsinne och feber. 
Användarna kan också uppge om de arbetar inom sjukvården och i så fall om de blivit exponerade för covid-19 på arbetet. De kan också att kunna uppge sitt postnummer så att man kan de deras ungefärliga geografiska hemvist.
Drygt 1.5 miljoner personer i Storbritannien hade 29 mars laddat hem och använt appen, varav 400 000 hade rapporterat ett eller flera infektionssymptom. Av dem hade 1702 personer under perioden 
också testats av sjukvården för covid-19, varav 579 personer bekräftades ha covid-19. Utifrån dessa data har man redan kunnat börja skapa prediktionsmodeller för att identifiera vilken kombination av symptom som bäst kan förutspå huruvida personer drabbats av covid-19 eller om de insjuknat i annan luftvägsinfektion. Man kan också redan kunnat kartlägga var i landet smittan sprids snabbt.
I denna studie kommer vi att lansera en svensk version av appen Covid-19 Symptom Tracker i Sverige och bygga upp en nationell databas med anonymiserad användardata. Vi kommer att 1) på gruppnivå sammanställa realtidsuppdaterad epidemiologisk data på regional och nationell smittspridning och löpande att skicka den informationen till Folkhälsomyndigheten samt publicera den på studiens hemsida för att tillgängliggöra informationen för beslutsfattare, hälso- och sjukvård, forskare och allmänhet, 2) undersöka hur nationella smittskyddsföreskrifter från myndigheter och Folkhälsomyndigheten påverkar smittspridningen över tid, och 3) undersöka riskfaktorer för att insjukna i covid-19 samt för att drabbas av en allvarlig sjukdomsbild vid covid-19, inklusive hur 
sjukvårdspersonal påverkas av yrkesexponering för covid-19.
Då appen även har lanserats i USA och kommer att lanseras i Italien och Indien kommer man framöver också att kunna göra internationella jämförelser av smittspridning och riskfaktorer.</t>
  </si>
  <si>
    <t>Omedelbart efter etikgodkännande föreligger, målet är mitten av april 2020.</t>
  </si>
  <si>
    <t xml:space="preserve"> För att bedöma hur allvarlig en infektion är (till exempel Covid-19) mäts blodtryck, puls, syrehalten i blodet, andningsfrekvens och kroppstemperatur. Dessa mätvärden kallas för vitalparametrar.
Vitalparametrarna mäts idag med utrustning som måste vara i kontakt med huden. Flera olika mätare krävs för att mäta vitalparametrarna. Metoderna tar tid, är omständliga för sjukvårdspersonalen och 
obekväma för patienterna. Apparaterna som används kan bidra till att smittsamma sjukdomar sprids mellan patienter.
Ny teknologi gör det möjligt att mäta vitalparametrar utan kroppskontakt. Metoden fungerar med hjälp av högspecialiserade kameror (höghastighetskamera och infraröd kamera) och avancerad mjukvara som läser av information från ansiktet.
Fördelarna med denna nya metod är att mätningen går fort och smidigt, utan obehag från mätare som trycker eller klämmer, och utan risk för spridning av smittsamma sjukdomar.
Syftet med detta projekt är att se om den nya kontaktfria tekniken ger tillförlitliga resultat som stämmer med de mätmetoder som används nu.</t>
  </si>
  <si>
    <t xml:space="preserve">Detta är ett internationellt projekt som skapats i samarbete mellan universitetet i Almería (Spanien) och Meaning-Centered Counselling Institute (Kanada) med anledning av den pågående COVID-19 pandemin. COVID-19 har snabbt drabbat majoriteten av nationerna i världen och dess invånare och har stora konsekvenser för folkhälsan både utifrån direkt sjukdomsrisk i sig men också utifrån de åtgärder som sätts in för att hindra eller sakta ned aktuell spridning av viruset (ex. karantän och restriktioner) och de konsekvenser som dessa åtgärder kan ge upphov till (ex. social isolering, arbetslöshet). Människor behöver hantera både det direkta hotet i sig men också den oro och rädsla som kan uppstå till följd av faktiska och möjliga konsekvenser. Hur man hanterar dessa hot skiljer sig åt mellan individer och kan ha olika effekt på människors välmående och hälsa både kortsiktigt och långsiktigt. Det är därav centralt att identifiera de psykologiska konsekvenser den nuvarande situationen har på människor och att förstå vilka hanteringsstrategier som är mest effektiva när det kommer till välmående och psykisk hälsa. Detta är ett unikt tillfälle att studera detta i realtid, under en pågående kris. Genom denna kunskap kan vi identifiera karaktäristika hos personer som är relativt effektiva i att hantera den pågående krisen och hos de individer som är sårbara med det långsiktiga målet att  utarbeta effektiva interventioner för att främja hälsa och förebygga ohälsa vid denna typ av kriser. Studien använder sig av en elektronisk enkät med frågor kring åsikter och attityder kring COVID-19 epidemin, psykisk hälsa och välbefinnande samt strategier man använder sig av för att hantera situationen. Studien har sin teoretiska ansats inom positiv existentiell psykologi och fokuserar på strategier såsom meningsskapnade, acceptans och/eller undvikande av obehagliga känslomässiga upplevelser. Utfall är psykiskt välmående, post-traumatisk stress och post-traumatisk tillväxt. Enkäten besvaras elektroniskt via Örebro universitets för forskare avsedda enkätprogram Oru-Survey. Detta program är slutet då interna sevrar används. Deltagarna får en länk till enkäten. Forskningspersonerna har i slutet på enkäten möjlighet att anmäla sitt intresse att delta i två uppföljande enkäter. Den första enkäten avses gå ut i början på krisen i varje land, den andra när människor börjar återgå till det normala efter restriktioner upphävs och den tredje ca 3 månader efter återgång till det normala. För närvarande ingår ca 30 länder i projektet.  </t>
  </si>
  <si>
    <t xml:space="preserve">Så snart som möjligt efter eventuellt godkännande av etik. </t>
  </si>
  <si>
    <t>Psykosociala stressfaktorer på arbetsplatsen (dvs. i arbetsmiljön) är riskfaktorer för utveckling av psykologiska och fysiska belastningssymtom (dvs sjukdom). Den pågående covid-19-pandemin innebär en belastning på sjukvårdsenheterna och de psykosociala stressfaktorerna i arbetet förväntas nå mycket höga nivåer. Krissituationen ökar också exponering för nya stressfaktorer som exempelvis moralisk stress.
Sjukvårdspersonalen utsätts för en rad moraliska dilemman under arbetet, särskilt i situationer där kliniska bedömningar (exempelvis resurstillgång och prioriteringar) föranleder beslut som inte är i 
enlighet med egna moraliska värden. Sådana situationer utsätter medicinsk personal för risk att erfara en form av psykologisk påfrestning som i tidigare forskning visat sig kunna bidra till 
utvecklingen av depression, PTSD och suicidtankar. Andra stressfaktorer under pandemin inkluderar oro för personlig säkerhet, andras säkerhet (smittspridning), osäkerhet kring den egna kompetensen, obehag relaterat till lång arbetstid i många lager skyddskläder. Dessutom innebär krissituationen att skyddsmekanismer, såsom  möjlighet till återhämtning, minskar och därmed blir påverkan av gällande stressorer möjligen ännu starkare. För att förhindra eller minska negativa effekter av höga nivåer av psykologisk belastning bör medicinsk personal i frontlinjen erhålla ett 
behovsanpassat psykologiskt stöd.
I det här projektet avser vi följa utvecklingen av psykologiska reaktioner hos vårdpersonal inblandad i vården av patienter med covid-19, för att kartlägga kontextuella faktorer och psykologiska effekter som riskerar att leda till ohälsa. Projektet syftar också till att, utifrån denna kartläggning, utveckla psykologiska stödfunktioner för vårdpersonal. Enkätdata kommer att samlas in veckovis (viss data samlas in dagligen) och analyseras kontinuerligt. Syftet med detta är 
att metodutveckling av stödinsatser ska ske utifrån en datainformerad beslutsprocess. Stödinsatser kommer initialt att bestå av grupphandledningsträffar, dagliga reflektioner och chefsstöd. 
Allteftersom att data samlas in kan utformningen av stödinsatserna justeras utifrån fortlöpande dataanalyser. Resultatet av projektet kommer bland annat att ge insikter om utvecklingen av olika 
symtom på psykologisk ohälsa bland vårdpersonalen, stressfaktorer och effekten av stödåtgärder. Denna information är mycket viktig för planering av behovsanpassade insatser för att motverka 
utveckling av psykisk ohälsa och försämrad arbetsprestation vid ökad arbetsbelastning i vården till följd av extrema lägen så som en pandemi.</t>
  </si>
  <si>
    <t>2020-04-20 eller så snart besked från EPM tillåter.</t>
  </si>
  <si>
    <t>Syftet är att undersöka på vilka sätt (lokal)samhällen möter och erfar krissituationer som Coronaepidemin, individuellt och i olika gruppkonstellationer och därigenom få värdefulla kunskaper och vinna lärdomar om hur resilient samhället är. Tanken är att utföra studien i realtid, under den pågående Coronaepidemin.
Kunskaperna ska både vara användbara i en nutida samhällskontext och för att samhället ska utvecklas eller ställas om till ett långsiktigt hållbart (resilient) samhälle. Studien ska bidra med direkt tillämpbara kunskaper och med lärdomar som är värdefulla inför en framtid där 
ytterligare påfrestningar och globalt omfattande samhällshot blir alltmer sannolika.
Studien avser att tillvarata en unik möjlighet att under ett pågående, för samhället och individer exceptionellt påfrestande och samhällsfarligt händelseförlopp få ny och angelägen kunskap om vilka 
delar, funktioner och system i samhället som faktiskt visar sig vara motståndskraftiga och bärande (resilienta) respektive minst resilienta eller skadliga för motståndskraften. Studien bör påbörjas för att i ett så tidigt skede som möjligt dokumentera händelseförloppet och samla in kunskaper som annars riskerar att gå förlorade.</t>
  </si>
  <si>
    <t>Projektet bör starta så snart som möjligt och vi begär därför förtur.</t>
  </si>
  <si>
    <t xml:space="preserve"> Bakgrund
SARS-CoV-2 är nytt coronavirus som upptäcktes i staden Wuhan i Kina i december 2019. Viruset har sedermera spridit sig över världen och den 11 mars 2020 meddelade världshälsoorganisationen (WHO) 
att spridningen klassas som en pandemi.
Seroprevalensen, dvs förekomst av specifika antikroppar mot SARS-CoV2 viruset, antas i befolkningen 
innan pandemin vara försumbar då viruset är av nytt ursprung.
Sjukvårdspersonal har i tidigare rapporter visat sig ha en ökad risk för smitta, men beräkningarna baseras enbart på bekräftade fall som i de flesta fall utgör personer som utvecklat symtom. 
Asymtomatiskt bärarskap kan utgöra en risk för smitta mellan vårdpersonal, till patienter och anhöriga. Vetskap om en genomgången infektion kan minska oro hos den enskilda individen samt möjliggöra arbete vid lindriga symtom som i normalfallet inte skulle föranleda sjukskrivning. 
Kunskap om seroprevalens hos exponerad sjukvårdspersonal i nuvarande pandemi-fas saknas.
Frågeställningar
Hur många anställda vid infektionskliniken i Västerås har IgG antikroppar mot SARS-CoV-2 vid studiestart och i vilken takt sker serokonversion mot SARS-CoV-2 över tid?
Hur stor andel av anställda med påvisade IgG antikroppar mot SARS-CoV-2har haft kliniska symtom förenliga med COVID-19?
 Metod
En kohortstudie av förekomst av IgG antikroppar mot SARS-CoV-2 hos anställda vid infektionskliniken i Västerås. Inom ramen för studien kommer anamnestiska uppgifter om tidigare COVID-19 provtagning och symtom förenliga med COVID-19 infektion att samlas in. Inkluderade forskningspersoner lämnar upprepade serumprov för analys av IgG antikroppar.</t>
  </si>
  <si>
    <t>Världen, och Sverige, härjas just nu av en allvarlig pandemi av COVID-19, en ny influensaliknande sjukdom, förorsakad av coronavirus, SARS-CoV2. COVID-19 är en helt ny sjukdom mot vilken befolkningen är oskyddad; utan immunitet, läkemedelsbehandling, eller vaccin. Symptomen varierar från milda till mycket svåra, med behov av långvarig respiratorvård och hög risk för död. I rapporter från Kina och Sydeuropa framgår att kardiovaskulär sjuklighet och diabetes är starkt överrepresenterade hos individer vid svår COVID-19. Prognosen är också sämst vid högre ålder, medan yngre ofta får mycket lindriga symptom.
Kardiovaskulära riskfaktorer som högt blodtryck, diabetes, och hjärtkärlsjukdomar kan ha samband med infektionen. SARS-CoV2 infekterar celler genom att fästa vid ACE2-receptorn, som är associerad med kardiovaskulär sjukdom, och kan påverkas vid behandling med standardläkemedel. Dessutom kan många virussjukdomar av influensatyp förorsaka allvarliga förlopp vid kardiovaskulär sjuklighet, och mekanismerna för detta är ofullständigt kända. Slutligen, efter spridning till Europa och USA har både fetma och socioekonomisk utsatthet framkommit som ytterligare riskfaktorer för insjuknande. Förloppet vid COVID- 19 är ej kartlagt i vårt land. Epidemiologiska beskrivningar av sjukdomsförloppet i Västra  Götalandsregionen (VGR) kan bidra till viktig kunskap.
Denna nya sjukdom utgör en stor utmaning för sjukvården på akutmottagningar och inom intensivvård, då läkare och sjuksköterskor saknar tidigare erfarenhet av presentation och förlopp hos COVID-19. 
Med hänsyn till den explosionsartade utvecklingen, måste svåra beslut och hårda prioriteringar göras gällande fördelning av vårdresurser. Vården riskerar att överbelastas och behovet av ökade 
kunskaper och hjälpmedel för klinisk beslutsfattning är akut.
Vi vill använda en regiongemensam databas som omfattar alla patienter som vårdats inneliggande pga COVID-19. Detta i syfte att studera prognosen i relation till övriga riskfaktorer, sjuklighet, 
läkemedel, och sociodemografiska data. Vi vill därtill skapa modeller som med hjälp av artificiell intelligens med hög precision kan förutspå allvarlig sjukdom och död vid smitta.</t>
  </si>
  <si>
    <t>1 maj 2020, eller snarast möjligt.</t>
  </si>
  <si>
    <t>Smittan med den nya cocronaviruset (COVID-19) är stark associerad med hög sjuklikhet och dödlighet hos intensivvårdspatienter. Det allvariga sjukdomsförloppet innebär kraftig lunginflammation, svåra 
andningsproblem, svårigheter att syresätta blodet, behov av andningshjälp med respirator och en hjärtdysfunktion. Enligt kinesisk litteratur utvecklar upp till 50% av svårt sjuka patienter med 
COVID-19 hjärtdysfunktion som leder till hemodynamisk påverkan. Hjärtdysfunktionen ökar också dödligheten. Vid dessa tillstånd ses ofta ihållande lågt blodtryck och för att höja blodtrycket till en "rimlig" nivå, används i första hand kärlsammandragande läkemedel, oftast noradrenalin, i kontinuerlig infusion. Även hjärtats funktion (kontraktilitet;EF) kan försämras. Därför kan ett stort antal av IVA-patienter behöva hjärtstimulerande (inotrop) behandling för att kunna upprätthålla syrgasleveransen till vävnaderna.
Lungkretsloppet påverkas med vasokonstriktion (kärlen drar ihop sig) då kroppens syresättning minskar och/eller om koldioxidhalten i blodet ökar. Det sker hos COVID-19 patienterna. Vid hjärtkirurgi behandlas detta tillstånd med inhalationer eller iv injektioner av kärlvidgande läkemedel som prostacyklin eller milrinon.
Vi vet sedan tidigare att myocardiell skada hos kritisk sjuka patienter på IVA ofta följs av en ökning av högkänsligt troponin (hSTnT) och Nt-pro-BNP utan pågående hjärtinfarkt. Vi vet även att, hos patienter som befinner sig i chock, är hSTnT en oberoende prediktor för 28-dagars dödlighet.
Kunskapen om hur mycket hjärtfunktionen påverkas av en svår COVID på IVA är begränsad.
Med denna studie vill vi;
1) Deskriptivt studera hjärtfunktionen av dessa patienter genom att följa utvecklingen av;
a) hjärtbiomarkörer (varannan dag tas hSTnT och NTproBNP), och
b) utföra 3 ekokardiografiska (UCG) undersökningar under dag 1, dag 3-5 och dag 7-9.
2) Genom UCG, undersöka lungkretsloppets blodtryck (=  a pulmonalis). Om detta är &gt; 50 mmHg påbörjas inhalation av Milrinon1 mg/ml kontinuerligt med en dos på ca 10 ml/h, följt av nya 
tryckmätningar med UCG för kontrollera effekt. Om patienten redan står på Mirinon iv ges istället inhalation prostacyklin 20 ng/kg/min följt av UCg för att studera effekt på lungkretsloppets blodtryck.
Hjärtfunktionen kommer att sammanfattande att bedömas med konventionell och med "strain" ekokardiografi på alla patienter oberoende av behandling eller ej. Mätning av strain görs 
icke-invasivt och används för att få en mer detaljerad kvantitativ utvärdering av hjärtmuskeldeformeringen. Metoden beskriver graden av muskeldeformering både under hjärtats kontraktion- och avslappningsfas. Metoden är en väletablerat bedömning av hjärtfunktionen i jämförelse med den konventionella ekokardiografiska metoden.
Graden av hjärtdysfunktion hos COVID-19 IVA patienter har, förutom ett allmänintresse, betydelse för behandlingen av hemodynamiskt instabila patienter på IVA. Förturshantering är viktigt för att 
direkt prospektivt kunna insamla data från patienter som behöver IVA-vård under pågående pandemin. Om inhalation med milrinon eller prostacyklin minskar högerkammarbelastning   kulle dessa 
läkemedel kunna användas rutinmässigt hos COVID patienter med högerkammarsvikt på IVA.</t>
  </si>
  <si>
    <t>Så fort etikansökan är godkänd</t>
  </si>
  <si>
    <t>Syftet med detta forskningsprojekt är att öka kunskapen om det nyligen upptäckta coronaviruset SARS-Cov-2. Mekanismerna för hur SARS-Cov-2 orsakar sjukdom i människa och hur immunförsvaret reagerar är till stor del okänt. Syftet med denna studie är således att öka förståelsen för hur viruset ger upphov till COVID- 19 sjukdom, samt hur det efterföljande immunsvaret ser ut. Med ökad kunskap kommer bättre möjligheter finnas att förutsäga risker för COVID-19 sjukdom, bedöma sjukdomsförlopp samt optimera och förutsäga risker av behandling. Ytterligare målsättning är att förstå de långsiktiga konsekvenserna av genomgången sjukdom, samt hur immunitet genereras, under akut infektion och över tid.
En systematisk insamling av prov kommer att ske från 100 COVID-19 infekterade forskningspersoner, inneliggande vid Södersjukhuset. Blodprovstagning kommer att ske i samband med sjukhusvistelsen 
och/eller återbesök efter sjukhusvistelsen. Utöver blod kan även annan provinsamling komma att ske, som till exempel sputum och trakealsekret. Från det insamlade forskningsmaterialet kommer celler, plasma, RNA och DNA att renas fram, antingen för omedelbar analys, eller för lagring i Stockholms Medicinska Biobank vid Avd för Klinisk Mikrobiologi, Karolinska Institutet, Institutionen för Laboratorie Medicin Huddinge. 
lmmuncellspopulationer, inflammatoriska proteiner, biologiska processer, samt antikroppar kommer att undersökas avseende fenotyp och reaktivitet, samt hur dessa _hur dessa parametrar förändras över tid. Detta för att bättre förstå sjukdomsförlopp och patogenes, samt hur det immunologiska skyddet för framtida infektioner förväntas se ut över tid. Huvudmålsättningen är att identifiera en biologisk markör som kan särskilja patienter som utvecklar svår sjukdom mot de som utvecklar moderat sjukdom.</t>
  </si>
  <si>
    <t xml:space="preserve">Spel om pengar är vanligt förekommande i samhället och det uppskattas att 60% av befolkningen har satsat pengar på spel under det senaste året. En del av de som spelar gör det på ett sätt som skapar en eller flera negativa konsekvenser för individen och/eller för personer i dess närhet. Folkhälsomyndigheten uppskattar att knappt två procent av befolkningen spelar på ett problematiskt sätt. Ett flertal faktorer har visat sig vara kopplade till att ha spelproblem såsom att vara man och socioekonomisk status. En annan faktor som visat sig kopplad till spelproblem är vilken spelform man ägnar sig åt. Snabba spel där det är kort tid mellan statsning och utfall, exempelvis nätkasino, har visat sig ha en starkare koppling till spelproblem än till exempel lotterier. Att spela på nätet har också visat sig starkare kopplat till spelproblem än att spela i en fysisk butik. 
     Utbrottet av Covid19 har drastiskt förändrat utbudet av spel och då framför allt utbudet av vadhållningsobjekt. I och med att de flesta stora sportevenemang och tävlingar har stoppats och skjutits på framtiden tappar spelbolagen en viktig del av sina inkomster. Även de spelare som företrädesvis ägnat sig åt vadhållning står utan vadhållningsobjekt. Ett sätt för spelbolagen att kompensera för denna förlust skulle kunna vara att få de spelare som ägnar sig åt vadhållning att istället ägna sig åt kasinospel. Utöver förändrade spelmöjligheter har en rad livsomständigheter förändrats för befolkningen på kort tid vilket kan påverka spelandet. Ekonomisk osäkerhet och ett ökat hemarbete är faktorer som kan bidra till mer spelproblem bland spelare.  Syfte med studien är  att undersöka om och hur covid19 påverkar spelande och nivån av spelproblem bland spelare. Övergripande forskningsfrågor är om personer som företrädelsevis ägnar sig åt vadhållning byter till en annan spelform och om/hur det påverkar nivån av spelproblem. </t>
  </si>
  <si>
    <t>Pandemin orsakat av coronaviruset covid-19 startade i Wuhan, Kina i december 2019 och spred sig över världen under 2020. I Sverige har man sett en markant geografisk snedfördelning, med mycket högre andel med positiva test, sjukhusvårdade och döda i Stockholm jämfört med i Göteborg, möjligen på grund av ett två veckor senare sportlov i Stockholm som sammanföll med ett samtidigt stigande smittryck i Alperna, och en stor sekundär smittspridning dels till socioekonomiskt utsatta och trångbodda områden, och dels till äldreboenden i Stockholm. Jämfört med många andra virusinfektioner som t ex säsongsinfluensa uppvisar covid-19 avsevärt högre dödlighet bland äldre, framför allt bland dem med olika andra sjukdomar som hjärt-kärlsjukdom, högt blodtryck, obesitas, diabetes, men sannolikt även annan sjuklighet som cancer och kronisk lungsjukdom. I det breda spektrumet av dessa åldersrelaterade kardiometabola och andra sjukdomar är det är oklart vilka som riskerar att drabbas av svår sjukdom eller död. Långtidsprognosen efter Covid-19 har inte heller (av förklarliga skäl) beskrivits. Det behöver därför klargöras vilka hälsomässiga och sociala konsekvenser infektionen har bland dem som överlever covid-19 av olika svårighetsgrad jämfört med övriga i befolkningen. I det här projektet avser vi att använda oss av svenska register med hög detaljrikedom med avseende på såväl medicinska som socioekonomiska faktorer för att analysera vem som drabbats av covid-19 under pandemin, och långtidseffekterna för hälsa och ekonomi för dem som drabbats och överlevt, jämfört med icke-drabbade. Projektet är ett samarbetsprojekt inom ramen för Vetenskapsrådets satsning på registerbaserad forskning med medelstilldelning 2020-2023.</t>
  </si>
  <si>
    <t>Insjuknandet och dödligheten i COVID-19 har rapporterats vara ökad bland personer med hjärt-/kärlsjukdom och dess riskfaktorer hypertoni, diabetes, fetma och rökning. Orsaken till detta är 
okänd. SARS-CoV-2, viruset som orsakar COVID-19, kommer in i människan genom bindning till angiotensinomvandlande enzym 2 (ACE2), som uttrycks i lungor, njurar och blodkärl. Läkemedel som 
ökar uttrycket av ACE2, såsom ACE-hämmare och angiotensin II typ-I-receptorblockerare (ARB), används vid hjärt-/kärlsjukdom och dess riskfaktorer, och har föreslagits försämra prognosen vid COVID-19. Andra har föreslagit att dessa läkemedel istället kan skydda mot allvarlig lunginflammation vid COVID-19. På grund av den utbredda användningen av ACE-hämmare och ARB i de åldersgrupper som är mest mottagliga för COVID-19, sjukdomens höga dödlighet, och potentialen för stora skyddande eller negativa effekter av läkemedlen, vill vi skapa bättre förståelse kring kopplingar mellan användning av ACE-hämmare eller ARB och COVID-19-prognos.
Vi vill genomföra en region- och rikstäckande observationsstudie där vi jämför användare av ACE- hämmare eller ARB med användare av jämförbara läkemedel, med avseende på COVID-19-prognos. Vi 
kommer att använda tre studiesampel. Det första är personer i Region Stockholm som diagnostiserats med SARS-CoV-2-bärarskap, (detta sampel används för att med detaljerade data kunna göra studiegrupperna så lika som möjligt, och för att fastställa riskfaktorer för dålig prognos). Det andra samplet är alla användare  av ACE-hämmare eller ARB eller jämförbara läkemedel i Region 
Stockholm, och det tredje samplet alla användare av ACE-hämmare eller ARB eller jämförbara läkemedel i Sverige (dessa två sampel används för att så snart som möjligt kunna besvara frågan med 
så stor statistisk kraft som möjligt, upplägget möjliggör två analyser vid olika tidpunkt och med olika statistisk kraft). Vi kommer att följa dessa sampel med avseende på diagnos av SARS-CoV-2 infektion, diagnos av COVID-19, död, intensivvårdsinsatser, vårdtid och -kostnader, senare handikapp, hjärt-/kärlhändelser och andra icke önskvärda utfall. Basen för informationsinsamlingen i studien är offentliga nationella register och sjukvårdsdata från Region Stockholm.</t>
  </si>
  <si>
    <t>Gravida kvinnor verkar inte löpa större risk än jämnåriga icke gravida att smittas av coronavirus och insjukna i Covid-19. Dock saknas det hitills studier angående en möjlig passage av virus över moderkakan
(placenta) från en smittad kvinna till fostret under tidig graviditet. Internationella riktlinjer avråder i vissa länder från graviditet. Svenska riktlinjer avråder inte från graviditet men baseras på några få fallrapporter från Kina som demonstrerar förmodat låg risk för överföring av smitta från gravid kvinna till foster. Det föreligger också rapporter från Kina om förtidig födsel och intrauterina dödsfall bland covid smittadekvinnor. Våra forskningsfrågor gäller om det nya corona viruset kan passera från en gravid person till det väntade fostret under tidig graviditet eller om moderkakan utgör en barriär för smitta.
Gravida personer som söker inducerad abort efter graviditetsvecka 12, de som diganosticerats med missfall, eller med intrauterin fosterdöd rekryteras till studien och blodprover tas från kvinnan och fostret
för att studera aktuell och eventuell genomgången infektion med Covid-19. Moderkakor från dessa graviditeter jämförs med moderkakor donerade vid fullgångna graviditeter.</t>
  </si>
  <si>
    <t>Omgående vid godkänd etikansökan</t>
  </si>
  <si>
    <t>Akut njurskada, tidigare kallat akut njursvikt, är vanligt hos de patienter som insjuknar i coronavirus disease 2019 (covid-19). Akut njurskada är förknippat med ökad sjuklighet och dödlighet oavsett i vilket sammanhang den uppstår. Njurultraljud med mätning av så kallat renalt resistivt index (RRI) är en snabb, ofarlig och smärtfri undersökning där man kan undersöka njurarnas blodflödesprofil. På intensivvårdspatienter kan njurultraljud tidigt upptäcka de patienter som har en ökad risk att utveckla akut njurskada men det är inte känd hur njurarnas blodflödesprofil hos patienter med covid-19 korrelerar till denna risk. Vi planerar att med ultraljud undersöka njurarnas blodflödesprofil hos patienter med covid-19, för att studera om det tidigt går att identifiera de patienter med en ökad risk att utveckla akut njurskada.
Då njurultraljud redan utförs på svårt sjuka patienter, också de med covid-19, planerar vi att använda resultat från redan utförda undersökningar och därtill utföra njurultraljud på de patienter 
som diagnosticerats med covid-19 och anländer till intensivvårdsavdelningen. Vi kommer vidare att väga in resultaten från undersökningarna med redan kända riskfaktorer för akut njurskada, såsom ålder och bakomliggande sjukdomar, för att se om det ytterligare kan förbättra precisionen i diagnostiken. Slutligen kommer vi undersöka om de patienter med covid-19 som utvecklar akut njurskada också har ökad risk för annan sjuklighet och dödlighet.
Vår förhoppning är att resultaten av njurultraljudsundersökningarna hos patienter med covid-19 ska öka vår förståelse för denna nya sjukdom och ge oss möjlighet att förbättra den understödjande 
behandlingen, samt på bästa sätt kunna bestämma när vi ska använda och när vi inte behöver använda resurskrävande och invasiva behandlingar såsom dialys.</t>
  </si>
  <si>
    <t>Så snart som möjligt.</t>
  </si>
  <si>
    <t>Den snabba spridningen och de anmärkningsvärda effekterna av Corona-viruset i Sverige och världen över visar att vi snabbt behöver få mer kunskap på detta område. Av den anledningen planerar vi att 
omedelbart initiera ett forskningsprojekt i syfte att studera påverkan på mental hälsa, välbefinnande, sömn och infektionsförebyggande beteenden av COVID-19 i den svenska befolkningen. 
Som ett resultat av det snabbt ökande antalet bekräftade fall och dödsfall varierar reaktionerna hos allmänheten stort, från likgiltighet till extrem panik och allt däremellan, när det gäller att hantera krisen från ett psykologiskt perspektiv. De psykologiska och beteendemässiga effekterna på samhället av COVID-19 är dock fortfarande helt okända i Sverige.
Baserat på tidigare forskning om pandemier så som svårt akut andningssyndrom (SARS; 2002-2004) och influensa (2010), observerades att allmän rädsla och ångest för sådana sjukdomar kan vara överväldigande, inklusive starka psykologiska reaktioner hos både vuxna och barn. Det är därför rimligt att predicera att de psykosociala effekten av COVID-19 kommer att vara liknande eller ännu starkare.
Under de senaste elva dagarna har det totala antalet bekräftade fall (5466 fall den 3 april till 10948 fall den 14 april) ökat med en faktor på 2,0 i Sverige (Europeiska centrumet för sjukdomsbekämpning och förebyggande (ECDC), 14 april 2020). Således befinner vi oss just nu i en unik position att kartlägga hur det svenska folket reagerar psykologiskt på COVID-19 och vilka effekter på mental hälsa och välbefinnande som uppstår som ett resultat. Uppgifterna från detta 
projekt om de psykologiska aspekterna av COVID-19 kommer att öka vår kunskap om hälsokriser som den vi nu står inför. Projektdata kommer sannolikt att utgöra en bas för förbättringar av folkhälsan i Sverige och kanske över hela världen i framtiden.</t>
  </si>
  <si>
    <t>Så snart vi erhåller ett godkännade från etikprövningen, förhoppningsvis i början av maj 2020.</t>
  </si>
  <si>
    <t xml:space="preserve"> Bakgrund
Det finns hittills ingen publicerad sammanfattande statistik på hur många barn och ungdomar som sövs och opereras i Sverige, inte heller för vilka ingrepp och diagnoser. År 2015 startade Svenskt 
Perioperativt Register (SPOR); sedan 2016 finns operationer som utförts på Sveriges 4 specialiserade barnsjukhus registrerade i SPOR, och sedan 2019 finns information om samtliga barnnarkoser i Sverige. Vi avser att undersöka antalet operationer, med fördelning över 
åldersgrupper och geografiskt och kartlägga frekvensen av komplikationer, hur många barn som behöver intensivvårdas efter operationen, mm. Covid- 19-epidemin riskerar att få stor påverkan på 
sjukvårdens kapacitet att ta hand om patienter med andra sjukdomar, och det är därför viktigt att förstå hur operationsverksamheten förändras under och efter epidemin.
Målsättning
Vi vill ge en samlad bild av barnkirurgisk och barnanestesiologisk verksamhet i Sverige. Vi vill jämföra resultaten mellan högspecialiserade barnsjukhus och övriga sjukhus för vissa typer av 
operationer. Vi vill också beskriva effekten av Covid-19-epidemin på såväl planerad som akut operationsverksamhet.
Metod
Ur SPOR hämtas uppgifter om operationer som utförts från 2016 och fram t o m 2020, som ålder, vikt, kön, ASA-klass, diagnoskod, vilken typ av operation och narkos samt uppgfiter om komplikationer, 
reoperationsfrekvens och dödlighet. Mortalitetsdata valideras genom samkörning med Dödsorsaksregistret.
Covid19-epidemins inverkan på operationsverksamheten utforskas genom att jämföra ovanstående data under månaderna mars – juni under åren 2019 och 2020 och före, under och efter epidemin under 2020.
Betydelse
Med denna kartläggning av anestesi- och operationsverksamheten i Sverige kan vi få underlag för att förbättra vården av barn med medfödda eller förvärvade sjukdomar som kräver operation och/eller
anestesi.</t>
  </si>
  <si>
    <t xml:space="preserve"> Patienter med aktiv cancerbehandling är ofta mer mottagliga för infektioner, både på grund av grundsjukdomen men också på grund av nedsatt immunförsvar efter behandlingar med bland annat 
cytostatika och kortison. Dessa patienter är troligen mer mottagliga för virusinfektioner och har risk att utveckla allvarligare komplikationer till följd av en infektion med COVID-19. Efter 
intåget av nya immunmodulerande läkemedel som immunterapi som stimulerar immunförvaret har allt fler cancerpatienter numer även behandling med dessa läkemedel. Hypotetiskt för dessa patienter 
istället ha bättre möjligheter att bekämpa infektioner och därför inte bli lika sjuka. Det är dock oklart huruvida det är fördelaktigt att ha ett aktivt immunförsvar eller om det paradoxalt till och med kan vara skadligt med ett överaktivt immunförsvar vid COVID-19 infektion, då det istället driver på en allvarlig inflammation som kan ge allvarliga komplikationer med ett dödligt utfall. På Tema Cancer på Karolinska Universitetssjukhuset har vi hand om patienter med olika typer av 
cancerdiagnoser som har olika typer av onkologisk behandling (cytostatika, immunterapi, målriktade behandlingar, strålbehandling etc) samt kontrollpatienter som har genomgått onkologisk 
cancerbehandlig eller kirurgi. Vi ämnar att undersöka utfallet av COVID-19 infektionens påverkan på cancerpatienter som behandlas, kontrolleras eller utreds på Karolinska Sjukhuset för att klargöra 
hur vi på bästa sätt kan skydda denna  patientgrupp både inför denna pandemi, men även inför kommande eventuella virusinfektioner. Detta kommer att göras via journalgranskning av patienter som blivit testade för SARS-CoV-2.</t>
  </si>
  <si>
    <t>Projektet kommer att starta så fort som möjligt under första halvan av 2020.</t>
  </si>
  <si>
    <t>Kritisk sjukdom som leder till vård  på en intensivvårdsavdelning (IVA) kompliceras ofta av att olika organ i kroppen blir kraftigt försämrade i sin funktion och att de ibland till och med upphör att fungera, så kallad multiorgansvikt (Multiple Organ Dysfunction Syndrome, MODS). Det är dock sällan som dessa organskador blir permanenta utan kan man bara stötta dess funktioner, med exempelvis respiratorvård eller dialys under sjukdomsperioden, har organen möjlighet att återhämta sig till normal funktion igen.
Orsaken till att organen blir inte fungear är inte helt klarlagd. Det finns flera teorier, där brist på syrgas och/eller dålig funktion i cellernas mitokondrier, är de som anses mest sannolika.
Mitokondrien är en organell som finns i i stort sett alla celler i kroppen och dess viktigaste funktion är att producera bioenergi i form av ATP-molekyler. Om mitokondriernas funktion försämras får det till följd att det uppstår en energibrist i cellerna och att viktiga funktioner, som proteinsyntes, celldelning etc. går ned på lågvarv eller helt slutar att fungera.
Vi har i tidigare studier studerat mitokondriefunktionen hos patienter som är drabbade av sepsis (tidigare kallat blodgförgiftning) genom en metod där man analyserar mitokondriefunktionen i blodplättar med en högupplöst syrgasmätare (O2k high resolution respirometer). I dessa studier kunde vi se att mitokondriefunktionen i ett tidigt förlopp av sepsis var något mindre effektivt än normalt och att funktionen sedan steg kraftigt under den följande veckan. Intressant nog, och fortfarande oförklarat, var att de patienter som hade kraftigast ökning i mitokondirefunktion hade en ökad dödlighet.
Patienter som drabbas av Covid-19 har ett mycket varierat förlopp. En absolut majoritet får endast mycket lätta symtom samtidigt om ett fåtal patienter drabbas mycket kraftigt med avancerad 
lunginflammation som då ofta leder till svår kritisk sjukdom med påföljande multiorgansvikt som till stor del liknar den vid sepsis.  Vi vill undersöka vilken roll mitokondriernas funktion spelar i sjukdomsförloppet vid Covid-19.</t>
  </si>
  <si>
    <t>Denna ansökan avser en pilotundersökning om kartläggning av psykisk ohälsa hos universitetstudenter på flera lärosäten i Sverige (bilaga 03.1), som förberedelse för ett större, huvudprojekt där psykisk ohälsa kartläggs hos förstaterminsstudenter med efterföljande digitala interventioner för de med befintliga symptom (bilaga 03.2). Pilotundersökningen genomförs med studenter på några lärosäten, som fyller i samma webbenkät som i den större studien, med frågor som utgår ifrån diagnostiska kriterier för depression, ångest, alkohol- och drogbruk, och andra åkommor som koncentrationssvårigheter och ätstörningar samt även suicidtankar. Hänvisning sker till samhällsresurser för hjälp vid behov (bilaga 05.4).
Pilotundersökningen syftar till att utvärdera rekryterings- och enkätleveransprocedurer, och samtidigt ge möjlighet till att utforska vikten av personlig integritet som en faktor som avgör i vilken utsträckning studenter deltar i denna typ av enkät. Integriteten undersöks i ett randomiserat förfarande med tre grupper, där en grupp är helt anonym, den andra gruppen identifieras genom epostadresser, och den  tredje gruppen identifieras genom epostadresser och dessutom tillfrågas om medgivande till inhämtande  av registeruppgifter om studieinriktning samt 
studieresultat. Dessa registeruppgifter hämtas genom Ladok, ett nationellt IT-system för dokumentering av kursregistrering samt resultat på examinerande kursmoment. Pilotundersökningen 
kommer att generera information om enkätens genomförbarhet överlag samt om deltagarnas svarsfrekvens utifrån graden av integritetsintrång. Resultaten kommer dessutom att ge vägledning 
vad gäller möjligheten att i den större studien inhämta registerdata för långtidsuppföljning, om studieresultat samt genom allmänna register även uppgifter om levnadsvillkor och förekomsten av 
vårdinsatser.
Pilotundersökningen samt den större studien utgör svenskt partnerskap i WHO-WMH-ICS internationella konsortiet, med 20 länder i världen som redan genomför samma kartläggning och erbjuder e-hälsointerventioner till universitetsstudenter. Bakgrunden till den internationella studien är att universitetsstudenter befinner sig i en övergångsfas i livet som är förenad med ökad självständighet och utveckling som ung vuxen. Perioden är förknippad med många livsval under en tid då den egna identiteten utforskas, där symtom på psykisk ohälsa kan uppstå, och mellan 25 och 50% av studenterna uppvisar sådana symptom. Få söker hjälp, på grund av känslomässiga och praktiska hinder, och ett glapp mellan behandlingsbehov och behandlingssökande uppstår. Det långsiktiga syftet med huvudprojektet är att främja psykisk hälsa bland universitetsstudenter, genom kartläggning, digital intervention och prevention.</t>
  </si>
  <si>
    <t>2020-05-15. Startdatum kan skjutas fram till senare veckorna i maj eller augusti/september.</t>
  </si>
  <si>
    <t>BESLUTSFATTANDE OM LIVSUPPEHÅLLANDE BEHANDLING ÄR SVÅRT OCH Under Covid-19 pandemin finns det skäl att befara ransonering av intensivvård och vid en sådan process bör sjukvården eftersträva öppenhet och transparens. Rättvis prioritering är av största vikt för befolkningens tillit till sjukvården. DET HAR REDAN KOMMIT LARMRAPPORTER ATT PATIENTER FÖR INTENSIVVÅRD PRIORITERAS BORT TROTS ATT DET FINNS LEDIGA PLATSER (SVT). DET ÄR VIKTIGT ATT DESSA BESLUT ÄR ETISKT VÄLGRUNDADE OCH TRANSPARANTA. DET FINNS BEHOV AV ATT SÄTTA IN SÅ FORT SOM MÖJLIGT ETT ETISKT BESLUTSTÖD OCH UTVECKLA DET UNDER TIDEN tillsammans med verksamheten. Det ska kunna tillämpas direkt i RÖL, men eventuellt också i andra regioner. DET LÅNGSIKTIGA MÅLET ÄR ATT IMPLEMENTERA ETT AI-BASERAT BESLUTSTÖD, ATT ANVÄNDA EFTER COVID-19 PERIODEN. VIDARE VARNAR PRIORITERINGSCENTRUM FÖR ETISK STRESS HOS ALL VÅRDPERSONAL UNDER CORONA KRISEN. PRIORITERINGSCENTRUM  DEFINIERAR DET SOM STRESS ATT ”P G A RESURSBRIST INTE KAN GÖRA DET DE ANSER ATT DE BORDE GÖRA FÖR PATIENTERNA”. ETISK STRESS BÖR INVENTERAS FÖR ATT KUNNA GE STÖD FÖR ATT ÖKA MOTSTÅNDSKRAFT HOS VÅRDPERSONALEN. 
Under pandemin Covid-19 kan intensivvården komma i ett läge där beslutsfattarna kan behöva prioritera mellan patienter, när tidigare intagnings kriterier för intensivvård inte räcker till. Socialstyrelsen har nyligen publicerat Nationella principer för prioritering inom intensivvård under extraordinära förhållanden. Principerna är dock på en generell nivå och behöver operationaliseras för praktisk tillämpning. Även utanför extraordinära förhållanden VISAR STUDIER ATT ETISKT BESLUTSFATTANDE OM LIVSUPPEHÅLLANDE BEHANDLING ÄR  SVÅRT. VÅR TIDIGARE BRITTISKA PROJEKT ATT FÖRSTÅ BESLUTSPROCESSEN OCH UTVECKLA ETT BESLUTSSTÖD, VISADE ATT IVA-LÄKARNA VILLE BERÄTTA OM SINA UPPLEVELSER, MEN HADE SVÅRT ATT ARTIKULERA HUR DE ETISKT RESONERAT ATT KOMMA FRAM TILL BESLUTET. DET FRAMKOM OCKSÅ MYCKET OLIKA INSTÄLLNING TILL TRÖSKEL FÖR INTENSIVVÅRD, VILKET ÄVEN TIDIGARE STUDIER VISAT. VIDARE VISADE DET BRITTISKA PROJEKTET ATT BESLUT OM VÅRDNIVÅ BEHÖVER TAS SÅ LÅNGT DET ÄR MÖJLIGT INNAN PATIENTENS TILLSTÅND BLIR AKUT. VI TOLKAR ATT BÅDE IVA-LÄKARE OCH AVDELNINGS LÄKARE BEHÖVER STÖD I DEN ETISKA ANALYSEN OM ENSKILDA PATIENTER ANGÅENDE BESLUT OM VÅRDNIVÅ. BESLUTEN BEHÖVER OMFATTA FLER VÅRDNIVÅER ÄN INTENSIVVÅRD/PALLIATIV VÅRD. 
BESLUTSSTÖDET INNEBÄR BÅDE ETT SKRIFTLIGT OCH ETT MUNTLIGT STÖD AV ETIKER, SOM BEHÖVER FORTLÖPANDE UTVECKAS UNDER ANVÄNDNINGEN. SYFTET MED PLANERAT PROJEKT ÄR ATT ANVÄNDA OCH UTVECKLA ETT BESLUTSSTÖD FÖR LIVSUPPEHÅLLANDE BEHANDLING/VÅRDNIVÅ, SAMT ATT UNDERSÖKA ETISK STRESS UNDER COVID-19 PANDEMIN. DET LÅNGSIKTIGA MÅLET ÄR ATT IMPLEMENTERA ETT AI-BASERAT STÖD. Vi kommer att använda aktionsforskning, dvs. vi utvecklar etiskt stöd tillsammans med den berörda hälso- och sjukvårdspersonalen. Det bidrar till att användningen startar direkt då vårdpersonal är delaktiga och medskapare tillsammans med expertis inom etik och AI.  Vi bedömer involvering av patienter och anhöriga i forskningen i det akuta skedet som oetiskt, enligt tidigare erfarenheter från det brittiska projektet. Datainsamling görs genom deltagande observation som inkluderar etiskt stöd och ljudupptagning av (reflektions-)möten med IVA- läkare, RONDER MELLAN IVA-LÄKARE OCH COVID-AVDELNINGSLÄKARE ANGÅENDE VÅRDNIVÅ FÖR INNELIGGANDE, SAMT MÖTEN UNDER AKUTA BEDÖMNINGAR OM INTENSIVVÅRD MELLAN IVA-LÄKARE OCH LÄKARE PÅ PATIENTENS HEMKLINIK. LÄKARNA KOMMER OCKSÅ ATT TILLFRÅGAS OM INTERVJUER ANGÅENDE BESLUTSSTÖDET OCH ETISK STRESS. REFERENSGRUPPS ETIKEXPERTIS (EUROPEAN CLINICAL ETHICS NETWORK, ETIKRÅDET REGION ÖREBRO LÄN, STATENS MEDICIN-ETISKA RÅD, ETIKRÅDET SAHLGRENSKA UNIVERSITETSSJUKHUSET, GÖTEBORG) OCH AI-EXPERTIS (ÖREBRO- OCH LINKÖPINGS UNIVERSITET) KOMMER ATT INHÄMTAS. DATA OCH RESULTAT ANALYSERAS TILLSAMMANS MED PROFESSION OCH EXPERTER, SOM HJÄLP ATT UTVECKLA BESLUTSSTÖDET. DESSUTOM KOMMER EN WEB-BASERAD KORT ENKÄT SKICKAS UT TILL ÖVRIG VÅRDPERSONAL PÅ COVID- IVA OCH COVIDAVDELNINGAR OM ETISK STRESS OCH BEHOV AV STÖD, FÖR ATT KUNNA GE BEHOVSBASERAT STÖD AV REGIONHÄLSAN.</t>
  </si>
  <si>
    <t>Projekt inleds direkt efter godkännande av Etikprövningsmyndigheten.</t>
  </si>
  <si>
    <t>För äldre personer innebär krisen som föranletts av Covid-19-pandemin potentiellt en kris på tre plan. För det första finns en direkt oro för att de själva och närstående ska insjukna. För det andra finns en ökad isolering från andra människor vilket kan få både psykiska och fysiska konsekvenser. För det tredje kan krisen väcka frågor av mer existentiell art: råd till äldre motiveras både i förhållande till äldres egen såbarhet och till deras ansvar att inte ta upp vårdsplatser för andra behövande. I frågor om prioritering av livsnödvändig vård är också förväntad livslängd en avgörande faktor. En verksamhet som syftar till att bemöta alla dessa aspekter av krisen är Äldrelinjen. Äldrelinjen är en telefonstödlinje för personer över 65 år som behöver någon att prata med, och de som svarar är volontärer. Tanken är att volontärer ska fungera som medmänniskor och trösta, lindra ångest samt erbjuda ett annat perspektiv på den äldres situation. I samband med utbrottet av Covid-19 har Äldrelinjen utökat antalet volontärer från omkring trettio personer till flera hundra för att i större utsträckning kunna ta emot samtal från äldre personer med behov av stöd. 
Den föreliggande studien syftar till att spela in samtal till Äldrelinjen för att analysera hur äldre personer och volontärer i samtal hanterar emotionella, praktiska och existentiella aspekter av Covid-19. Materialet kan ge en unik insikt i hur äldre personer begripliggör krisen och sin egen situation. 
Samtalen till Äldrelinjen under inspelningsperioden kommer sannolikt att inkludera personer som i vanliga fall använder stödlinjen. Dessa personer är i många fall redan i en socialt sårbar situation och det är viktigt att se krisens betydelse för dem. Därutöver innebär Äldrelinjen en resurs för nya grupper av äldre som söker stöd i och med krisen. Samtalen kan också ge kunskap om volontärarbete under krisen, då även volontärer befinner sig i en oförutsägbar verklighet som de inte tidigare mött. Studien kommer att göras inom ramen för ett samtalsanalytiskt forskningsfält, i vilket studier om hjälplinjer är ett etablerat område. Denna forskningsansats ger möjlighet att på detaljnivå undersöka hur personer tillsammans skapar mening i samtal, och hur denna mening relaterar till organisatoriska och kulturella normer.</t>
  </si>
  <si>
    <t>Studenter vid universitet och högskola är en storleksmässigt betydande grupp som i Sverige omfattar närmare 500 000 individer. Psykisk hälsa hos gruppen har nyligen uppmärksammats och generellt 
rapporterar var fjärde till varannan student symptom på psykisk ohälsa. Den pågående Covid-19 pandemin har orsakat stora förändringar avseende studenternas studiesituation. Undervisningen pågår men efter regeringsbeslut den 17 mars 2020 gäller förbud mot allmänna sammankomster eller offentliga  tillställningar med fler än 50 deltagare. Detta har medfört att ingen fysisk undervisning sker i lärosätenas lokaler samt att svenska universitet och högskolor har övergått till nätbaserad undervisning över en natt, från och med den 18 mars 2020. Tidigare forskning avseende liknande pandemier har visat att psykisk hälsa påverkas. Studier visar att behandling är 
påfrestande och kan ge upphov till posttraumatiska stressyndrom hos såväl patienter som vårdpersonal. Tidigare studier har även visat att restriktioner är psykiskt påfrestande hos den allmänna befolkningen som inte är direkt drabbad, samt att exempelvis ekonomiska förändringar i samband med pandemier påverkar psykisk hälsa. Folkhälsomyndigheten liksom Världshälsoorganisationen har med anledning av pågående pandemi lämnat rekommendationer avseende psykisk hälsa. Ett nyligen publicerat upprop i ansedda tidskriften Lancet Psychiatry beskriver hur den pågående pandemin 
påverkar psykisk hälsa i olika grupper och hur viktigt det är att öka forskningsansatser  i området. Det finns idag ingen tillgänglig kunskap om hur Covid-19 pandemin påverkar psykisk hälsa hos studenter. Denna enkätundersökning kartlägger effekterna på psykiska hälsan och studierna hos svenska universitetsstudenter, i nära anslutning till pandemins utbrott samt efter 3 och 6 månader.
Undersökningen bidrar med kunskap om hur studenter påverkats av pandemin och förändringarna i lärosätenas undervisningsform, samt genererar information om hur insatser för studenter skulle kunna
förbättras, i nuläget och i samband med eventuella framtida samhällskriser.</t>
  </si>
  <si>
    <t>Pandemin av coronavirus (COVID-19) har utvecklats till ett akut hot mot folkhälsan och samhället såväl i Sverige som i hela världen. COVID-19 sprids snabbt i befolkningen och data från andra länder visar att andelen som behöver intensivvård är ca 5% och mortaliteten är på vissa platser 1%. 
Sedan pandemin bröt ut har svenska läkare och ambulanspersonal signalerat att dessa patienter har hög risk för hjärtstopp, vilket är i linje med data från andra länder (se bifogat forskningsprogram 
för referenser). I dagsläget finns stora kunskapsluckor avseende COVID-19 och risken för hjärtstopp. Föreliggande forskningsprojekt kommer att använda Svenska Hjärt-Lungräddningsregistret (SHLR) för att utforska hur pandemin påverkat incidensen i hjärtstopp, samt karaktäristika och utfall bland de som drabbas. Således kommer vi kunna belysa om COVID-19 har ökat förekomsten av plötsliga hjärtstopp, samt vad som utmärker dessa hjärtstopp avseende
kliniska karaktäristika, behandling och prognos.</t>
  </si>
  <si>
    <t xml:space="preserve"> 2020-05-01</t>
  </si>
  <si>
    <t xml:space="preserve">Det är brådskande att utveckla nya metoder för att analysera antikroppsvaret vid COVID-19 för att förstå vad som händer efter SARS-CoV-2-infektion, hur skyddade vi blir, och hur mycket korsreaktioner som förekommer mellan olika coronavirus. 
Vi kommer i detta projekt att:
1. Utvärdera nya kommersiella snabbtest för SARS-CoV-2-antikroppar för att se om det fungerar under svenska förhållanden
2. Utveckla nya serologiska metoder som kan analysera antikroppar mot flera virus samtidigt 
3. Använda den information vi samlar in till att förstå antikroppsdynamiken efter infektion med SARS-CoV-2 och andra coronavirus, och som även då snabbt kan användas till att utvärdera effekten hos ett eventuellt vaccin i framtiden
För att utvärdera snabbtest tänker vi använda gamla prover från blodgivare, frivilliga, samt anonyma prover från patienter med COVID-19 , där den enda medföljande datan inkluderar insjuknande datum, och resultat av andra tester.
Vi kommer även att utvärdera utvecklingen av immunitet bland allmänhet och vårdpersonal genom cross-sektionella blodprovtagningar. För att utveckla vår nya serologiska metod och förstå antikroppsdynamiken kommer vi behöva följa en del individer över tid. Serumprover från individer med och utan kliniskt kontaterad coronavirusinfektion samlas in och om personerna godkänner detta så kommer vi även återkomma för regelbundna blodprover. 
Ett frågeformulär samlar in information om kön, ålder, kroniska sjukdomar (och dess behandlingar), tidigare vaccineringar, resehistorik, och ifall personen i fråga har haft symtom, vilka och hur länge. Vid kliniska fall av COVID19 kommer vi även samla in data över sjukdomsförloppet. Genom att analysera denna data kan vi studera korsreaktioner mellan de olika virusen och få en ökad förståelse för hur vacciner och tidigare infektioner påverkar immunförsvaret, speciellt när en person vaccinerats eller exponerats mot flera virus. När vår metod är etablerad kommer den även att hjälpa till att hitta infektioner som annars inte skulle ha hittats och resultaten kommer att användas för att förutspå allvarligare sjukdom. Genom att även studera flavivirus kan vi utvärdera om korsreaktioner verkar förekomma hos coronavirus såsom hos flavivirus, och försöka få indikationer på om detta har en skyddande eller skadlig effekt. </t>
  </si>
  <si>
    <t>Inom 5 dagar efter beviljad etisk prövning</t>
  </si>
  <si>
    <t>Spridningen av covid-19 har lett till att Folkhälsomyndigheten uppmanar personer i riskgrupper till frivillig isolering genom att begränsa sina sociala kontakter och stanna hemma i så stor utsträckning som möjligt. Störst risk för att drabbas av allvarlig sjukdom till följd av covid-19 bedöms föreligga hos äldre personer, främst 70 år och äldre. Tidigare studier vid epidemier har visat att karantän och isolering för många leder till psykologiska symtom i form av stress, irritabilitet, sömnproblem och nedstämdhet. Enligt tidigare studier i samband med SARS-epidemin i början av 2000-talet leder isolering och karantän i många fall till posttraumatiskt stressyndrom (PTSD) och depression, och ökar risken för självmord; i en studie från Hong Kong sågs en ökning av självmord med 31,7% i gruppen 65 år och äldre i samband med SARS-epidemin. Vi vet sedan tidigare att nedstämdhet är vanligt bland äldre, även innan Coronakrisen – enligt en rapport från 2017 anger en tredjedel av kvinnorna och en femtedel av männen att de besväras av nedstämdhet, och depression med ihållande nedstämdhet drabbar mellan 5-15 % av den äldre befolkningen.
Depression kan behandlas effektivt med antidepressiva läkemedel, psykologisk behandling samt fysisk aktivitet. Många äldre anger att de föredrar psykologisk behandling framför läkemedel, men detta 
utgör en utmaning under pågående covid-19-epidemi då det i regel sker genom fysiska besök. 
Psykologisk behandling via internet har god effekt, men enligt en rapport från 2019 är det färre än hälften som är 65 år eller äldre som har kontakt med sjukvården via internet, varav endast 4% mellan 65-75 och 3% av de över 75 år använder applikationer för digitala vårdbesök.
Det finns psykologiska behandlingsmetoder i korttidsformat, s k beteendeaktivering, som har gott stöd vid behandling av nedstämdhet och depression hos äldre. Beteendeaktivering kan ges via telefon och därmed vara en lösning för äldre med nedstämdhet/depression under pågående covid-19-pandemi. 
Psykologisk behandling som ges på kort tid kan innebära svårigheter när det kommer till motivation och att genomföra beteendeförändringar. Ett sätt att öka effekten av beteendeaktivering ytterligare är att i förväg föreställa sig att aktiviteten genomförs samt föreställa sig de känslomässiga reaktionerna på aktiviteten, så kallad mental imagery (bildbaserat tänkande).
Det finns, såvitt vi kunnat finna, inga studier av telefonbaserad beteendeaktivering i kortare format för äldre personer, inga studier där mental imagery använts i kombination med beteendeaktivering för behandling av depression hos äldre, och inga studier där någon av dessa behandlingar använts under pågående epidemi och/eller självvald isolering. Det finns heller inga studier om hur nämnda behandlingar uppfattas av de som genomgår behandlingen med avseende på hindrande och främjande faktorer för behandling och beteendeförändring.</t>
  </si>
  <si>
    <t>Så snart etiskt tillstånd inhämtats, planerad start under maj/juni 2020.</t>
  </si>
  <si>
    <t>Epidemiologisk beskrivning av intensivvårdade patienter med COVID-19: den Svenska SIRI-populationen
Infektion med coronaviruset Sars-CoV-2 orsakar sjukdomen COVID-19 vilken kan ge symtom från många organsystem. Infektionen har spridit sig över världen och är klassad som en pandemi. En andel av 
COVID- 19-sjuka personer blir så sjuka att de behöver intensivvård. Lite är känt om hur dessa individer skiljer sig från individer som inte behöver intensivvård. I dessa studier vill vi undersöka de personer som hittills vårdats på intensivvårdsavdelning i Sverige med COVID-19 och kartlägga skillnader i underliggande sjukdomar jämfört med kontrollpersoner av samma kön och ålder. 
Vidare vill vi beskriva omfattningen och karaktären av intensivvården som denna grupp behövt. Vi vill också undersöka om användning av ACE- hämmare utgör en riskfaktor för kritisk COVID-19-sjukdom. I ett senare skede vill vi göra ett ytterligare data uttag där vi undersöker 
utfallet på längre sikt inklusive, nytllkomna diagnoser, livskvalitetdata, uppgifter om sjukskrivning samt läkmedelsbehandling
Detta avser vi göra genom att kombinera uppgifter från flera register: Svenska intensivvårdsregistret, Patentregistret, Läkemedelsregistret och Försäkringskassan. Vidare tar vi hjälp av Statistikmyndigheten för att få en kontrollgrupp samt dödsdatum för de som avlidit.
Vi hoppas kunna identifiera viktiga riskfaktorer för intensivvårdskrävande sjuklighet och även kunna avfärda några riskfaktorer från andra undersökningar där man inte tagit hänsyn till patienternas ålder.</t>
  </si>
  <si>
    <t>4:e maj 2020</t>
  </si>
  <si>
    <t>Enligt WHO var det cirka 850 000 bekräftade fall av covid-19 den andra april 2020. Detta är en ny sjukdom orsakad av ett nytt virus som hör till gruppen coronavirus. Den pandemi som uppstått innebär stora 
utmaningar för såväl patienter som sjukvårdspersonal. Från tidigare studier vet man att vårdpersonal, trots egen risk, är villiga att ge vård till patienter under krävande omständigheter, men de måste också få stöd för att kunna ge bästa möjliga vård samtidigt som de skyddar sig. På samma sätt måste patienter få information om möjliga symtom samt när och hur de ska söka hjälp.
Vi har inte hittat några studier som tittat på patientupplevelser av att söka vård under en pågående pandemi. Det är viktigt att lyssna på patienters åsikter för att säkerställa att patienter får bästa möjliga vård samt att de råd som ges motsvarar deras behov. Tidigare studier av vårdpersonal och patienter har undersökt deras erfarenheter efter det att tidigare pandemier varit över. Därför ger tidigare studier inte full förståelse för patienters och vårdpersonals behov under en pågående pandemisituation.
Studiens primära syfte är att under den pågående covid-19-pandemin ta reda på patienters och vårdpersonals upplevelser av, åsikter kring och erfarenheter av att söka medicinsk hjälp respektive tillhandahålla vård. Vi kommer att genomföra intervjuer med patienter och sjukvårdspersonal i ett antal europeiska länder och snabbt återkoppla våra resultat till sjukvårdschefer och beslutsfattare så att eventuellt identifierade behov av förändringar kan genomföras snabbt.</t>
  </si>
  <si>
    <t>Den pågående Covid-19 pandemin gör det angeläget att skyndsamt bedriva kliniskt inriktad forskning i syfte att förbättra vår förmåga att hantera nuvarande kris och även framtida liknande pandemier. Vår 
utgångspunkt är att bilddiagnostik tillsammans med sjukhistoria, status och laboratorietester är mycket viktigt för kliniskt beslutsfattande.
I nuläget finns enstaka publicerade studier från Kina som visar att diagnostik med datortomografi kan kombineras med andra analyser. Förutom att Kina utgör ett geografiskt område med andra 
förutsättningar än i Sverige, så finns det även metodologiska svagheter i studierna som gör dem svåra att applicera i vår kliniska verklighet. Projektet som vi föreslår kommer att undersöka hur 
resultat från olika medicinska kan kombineras och analyseras med traditionell radiologisk kompetens och med artificiell intelligens (AI). Målet är att ge underlag för att säkerställa en korrekt diagnos så tidigt som möjligt, för att bedöma patientens prognos samt att bidra till korrekt behandling.
Det finns två fokusområden i projektet: i) patofysiologi bakom uppkomst av bestående lungförändringar såsom fibros; ii) bildanalys med artificiell intelligens för att upptäcka viktiga mönster i röntgenbilder.
Vid Karolinska Universitetssjukhuset (K) finns sedan länge en bred och djup kompetens avseende bestående lungförändringar. Mellan K och KTH finns ett etablerat samarbete för AI-baserad bildanalys som kommer att utvidgas till att även omfatta det aktuella projektet. Genom att träna neurala nätverk kan vi öka träffsäkerheten vid diagnostik.
För att bekämpa Covid-pandemin krävs en global samverkan av flera forskare med det gemensamma målet att förbätta möjligheter till diagnostik och behandling. För att uppnå detta mål kommer 
pseudonymiserad data att delas av flera forskargrupper.
Vi räknar att inom kort kunna bidra med forskningsresultat inom radiologisk diagnostik av klinisk relevans för den nu pågående Covid 19-pandemin. Detta innebär också att vi kan stå väl förberedda 
inför framtida pandemier av liknande slag.</t>
  </si>
  <si>
    <t>Projektet kan startas så fort etikansökan har godkänts.</t>
  </si>
  <si>
    <t>COVID-19 utgör en stor aktuell utmaning och belastning för hälso- och sjukvården. En av de centrala svårigheterna utgör att på ett tillförlitligt sätt snabbt kunna fastställa vilka patienter som har en aktuell infektion med COVID-19 så att patienterna kan hanteras på ett adekvat sätt ur smittskyddssynpunkt. Falskt negativa svar vid PCR-analys från sekret i nasofarynx för SARS-CoV-2 utgör ett stort kliniskt problem eftersom det minskar möjligheterna till adekvat handläggning av patienter med COVID-19. Tidiga  rapporter, och vår egen kliniska erfarenhet, talar för att bilddiagnostik vid COVID-19 kan ha en central roll i att förbättra diagnostiken av COVID-19 och på 
ett mer tillförlitligt sätt förutsäga sjukdomsprognosen än enbart kliniska och biokemiska parametrar. Bilddiagnostik har även en viktig roll i att påvisa vanliga och ovanliga komplikationer vid COVID-19. Denna retrospektiva observationsstudie syftar till att studera på vilket sätt radiologisk diagnostik kan bidra till att diagnostisera COVID-19 och predicera det kliniska utfallet. Den bilddiagnostiska data som redan samlats in konsekutivt i klinisk rutin för undersökning och/eller granskning av misstänkt eller känd COVID-19 vid Bild och Funktion vid 
Karolinska Universitetssjukhuset kommer att retrospektivt sammanställas. Särskild vikt kommer att läggas på att beskriva direkta fynd talande för COVID-19 men även dess komplikationer, flertalet av vilka vi redan nu ser på vår klinik.</t>
  </si>
  <si>
    <t>Så snart som möjligt efter etikgodkännande, senast i slutet av maj.</t>
  </si>
  <si>
    <t>Föreliggande forskningsprojekt, Familjers vardagsliv och relationer under Covid­19, syftar till att få kunskap om familjers vardagsliv och relationer under covid‐19 pandemin. Vi kommer att undersöka vilka  utmaningar olika familjemedlemmar upplever i denna svåra tid, och vilka strategier som används för att förhålla sig till denna nya situation av social isolering, eventuellt hemarbete, och undervisning på distans. I vårt fokus på familjer ämnar vi studera både hur olika 
individer (barn, föräldrar, mor-­/farföräldrar) förhåller sig och agerar utifrån folkhälsomyndighetens och regeringens rekommendationer och beslut för att stävja spridningen av covid‐19, och hur dessa offentliga rekommendationer tillsammans förhandlas om och diskuteras kring. Studiedeltagarna deltar genom att använda en on-­‐line app (Indeemo) under ett års tid där de svarar på grundläggande frågor kring vad de gjort under dagen, vem de umgåtts med, och hur de känner och tänker kring Covid‐19 situationen.  Appen är multimodal, vilket betyder att deltagaren använder den på de sätt som passar honom/henne bäst (tal, bilder/foton, skrift). Uppföljande 
intervjuer (via skype, facetime, etc) kommer att genomföras. Det övergripande målet med projektet är att öka förståelsen för familjers liv och relationer i tider av pandemi och kris. Denna kunskap blir viktigt för beslutfattare, både under nuvarande pandemi men också för planering inför kommande pandemier och samhällskriser. Det svenska projektet är en del av ett större komparativt projekt som 
bedrivs i flera länder, med projektledare från University College London. De resultat som framkommer i respektive land kommer att jämföras med andra länders resultat, och komparativa analyser kommer att göras som inbegriper olika länders hälso‐och sjukvårdssystem, de insatser och begränsningar som genomförts i de olika länderna, och familjernas respons på den situation de 
befinner sig i. Familjer med minderåriga barn i tonåren, och mor/och farföräldrar som i vanliga fall har regelbunden (fysisk) kontakt med familjen, kommer att utgöra studiedeltagare.</t>
  </si>
  <si>
    <t>Hyaluronan (HA) är ett kroppseget ämne som finns framför allt utanför cellerna (extracellulärt). Vid inflammatoriska tillstånd kan kroppen tillverka upp till 80 gånger mer HA än normalt vilket utifrån de kemiska egenskaperna HA har leder till en ansamling av vätska lokalt i vävnaden, så kallat ödem. Detta skulle kunna vara en mekanism för den lungskada som beskrivs i vetenskapliga litteraturen vid SARS-CoV-2 infektion. Inflammatoriska signalämnen som tidigare vid andra tillstånd har assoicerats till ökad HA produktion har beskrivits vid covid-19 sjukdom men analyseras av HA har ej utförts.
Skulle HA visas finns i den sjuka lungvävnaden vic covid sjukdomen finns redan potentiella läkemedel tillgängliga för en kommande klinisk läkemedelsstudie.</t>
  </si>
  <si>
    <t>Omgående</t>
  </si>
  <si>
    <t>Syftet med denna studie är att prehospitalt undersöka respirationsfysiologiska parametrar hos patienter med misstänkt covid-19. I nuläget saknas det studier gällande dessa parametrar hos denna patientgrupp. Då de som drabbas allra svårast av covid-19 ofta insjuknar i lunginflammation och/eller andningssvikt senare i förloppet vore det därför intressant att undersöka dessa patienter 
vid deras första kontakt med vården, med avseende på om de uppvisar några tecken på respirationsfysiologisk påverkan som skulle kunna vara till nytta i bedömningen av den fortsatta allvarlighetsgraden av sjukdomen.
Med hjälp av Fluxmed Grh kan denna undersökning på ett enkelt sätt genomföras prehospitalt, antingen i ambulanser eller på primärvårdsmottagningar. Patienterna får andas normalt i en sensor 
kopplad till Fluxmed Grh varpå en rad respirationsfysiologiska parametrar registreras och sparas på en dator. Den insamlade datan kan sedan användas för att beskriva hur patientgruppen ser ut samt 
för att undersöka om det finns några samband mellan de insamlade parametrarna och hur det går för patienten senare under sjukdomsförlopet. Resultatet av studien kan leda till att patienter med allvarligare form av covid-19 kan upptäckas tidigare. Med tidigare upptäckt kan patienten snabbare komma till rätt vårdnivå och därigenom få bättre vård. Detta skulle i sin tur kunna effektivisera 
vårdkedjan, vilket inte bara gagnar patienten utan även sjukvården i övrigt. Patienter skulle potentiellt kunna styras direkt till rätt vårdinrättning, vilket kan vara primärvård, infektionsmottagning, akutmottagning eller avdelning på sjukhuset. På så sätt kan
onödiga steg i vårdkedjan undvikas varpå sängplatser och personalresurser kan sparas.</t>
  </si>
  <si>
    <t>Så snart som möjligt efter etiskt godkännande. Målsättning är maj 2020.</t>
  </si>
  <si>
    <t>Lungultraljud (LUS) har sedan slutet av 90-talet utvecklats till ett viktigt differentialdiagnostiskt redskap vid akut lungsjukdom. För Acute Respiratory Distress Syndrome (ARDS) finns idag ett etablerat 
ARDS-score som bygger på väldefinierade lungförändringar vid LUS-undersökning. Detta ARDS-score baserat på ultraljud definierar olika svårighetsgrader av ARDS  och används som kliniskt stöd. 
Lungengagemanget liksom det kliniska förloppet vid en Covid-19 infektion skiljer sig från det vi tidigare sett vid ARDS i samband med virala infektioner. Det kliniska förloppet vid Covid-19 är svårt att förutse. Från samma utgångsläge, avseende kliniska parametrar, kan vissa patienter försämras snabbt och kräva respiratorvård medans andra  tillfrisknar spontant. Klinisk bedömning avseende behov av respiratorvård vid Covid-19 är svår då patienten ofta inte upplever andnöd trots allvarlig respiratorisk insufficiens (sk. tyst hypoxi). Ur den begränsade kliniska erfarenhet som finns förefaller det avgörande att påbörja respiratorvård vid rätt tillfälle - tidigt i förloppet - för att kunna undvika svåra lungskador som leder till förlängd respiratorbehov, irreversibla lungskador och ökad dödlighet. Pga risk för smittspridning vill upprepad radiologisk undersökning 
för kartläggning av det kliniska förloppet helst undvikas. Här utgör LUS ett bedside alternativ utan större risk för smittspridning än en klinisk undersökning.
I de få fallserier med datortomografi och LUS som hittills publicerats har man kunnat följa hur lungförändringar utvecklas under förloppet av Covid-19. Detta har väckt frågan om lungbilden vid LUS  kan bidra till att identifiera patienter som förväntas få ett svårare sjukdomsförlopp. I den planerade studien kommer vi att följa sjukhusvårdade Covid-19 patienter med LUS parallellt med 
sedvanlig klinisk bedömning av vitalparametrar och labbstatus. Genom att följa patienterna tätt är målet att tidigt identifiera eller t.o.m. kunna förutsäga tidpunkt för försämring och behov av 
respiratorvård. Målet är att kartlägga kliniska parametrar och LUS för patienter som utvecklar behov av respiratorvård och patienter som tillfrisknar spontant. För gruppen som utvecklar behov av 
respiratorvård är målet att använda LUS som prediktor för tid i respirator och överlevnad. För att jämföra med patienter med lindrig sjukdom, planerar vi att undersöka en referensgrupp av patienter med lindrigare förlopp av Covid-19 infektion.</t>
  </si>
  <si>
    <t>Så snart vi får etiskt godkännande</t>
  </si>
  <si>
    <t>Vi ämnar följa olika patientgruppers hälsotillstånd genom upprepade röstinspelningar, i syfte att kunna upptäcka förändringar i patienters sjukdomsbild utanför rutinbesök hos läkare och/eller logoped.
Patienter med röst- och/eller talsymptom har ofta nedsatt röstfunktion och söker vård för att de inte  längre kan använda sin röst för att kommunicera normalt. Ofta beror förändringen i röst- och 
talsignalen på bakomliggande neurologisk, somatisk eller psykisk sjukdom. Patienter är beroende av korrekt diagnostik, medicinsk eller terapeutisk behandling och kräver ofta långtidsuppföljning hos 
röstläkare (foniater) och/eller logoped för rehabilitering.  Röstsjukdomar delas in i primära och sekundära. Medan primära diagnoser drabbar röst- och/eller talorganen i sig (t.ex. ofarliga, men 
besvärande polyper eller cystor på stämbanden), beror sekundär röst- och talpåverkan ofta på andra, bakomliggande sjukdomar. Ofta märker patienter subtila förändringar i rösten- och/eller talet innan andra symptom ger sig till känna och rätt diagnos kan ställas. De sekundära röstsjukdomarna kan ha neurologisk (t.ex. Parkinsons sjukdom eller Myastenia Gravis), organisk (t.ex. huvud-, halscancer eller kronisk obstruktiv lungsjukdom) eller funktionell grund (t.ex. könsdysfori eller psykosomatisk sjukdom). Kartläggning av förändringar i röstsignalen är idag svår att genomföra verksamhets- och kostnadseffektivt. Det råder brist på personbaserade inspelnings- och 
analysmetoder för rösthälsa. Istället för tät uppföljning tvingas patienter vänta i månader mellan besök för inspelning, analys och utlåtande från röstvårdsexperter. Projektet syftar till att 
vidareutveckla en mobiltelefonbaserad applikation som genom signalbehandling och maskininlärning kartlägger mönstret i en individs röstsignal för att detektera röstförändringar över tid och därmed tillåter tidig upptäckt av sjukdomssymptom. Metoden har visat sig framgångsrik och en pilotstudie visar på att det går att upptäcka tidiga förändringar i röstsignalen som indikerar på ett återfall av cancer i stämbanden.
Projektet för denna ansökan har två övergripande syften:
1) vidareutveckla metoder för tidig detektion av förändringar i röstsignalen för att förbättra och säkerställa röstinspelning som diagnostiskt verktyg
2) kartlägga röst- och talförändringar hos patienter med hälsotillstånd som påverkar röstfunktionen.</t>
  </si>
  <si>
    <t xml:space="preserve"> Pandemin med covid-19-infektion är mycket allvarlig och sprider sig snabbt. I Sverige ökar antalet fall kraftigt och ett stort antal patienter kräver sjukhusvård. Region Östergötland är också hårt drabbat med ett högt antal konstaterade smittade och även många patienter i behov av sjukhusvård inklusive intensivvård.  I några få vetenskapliga publicerade studier från Kina har man redovisat att patienter med covid-19 kan ha påverkan på koagulationssystemet och även påverkan på immunsystemet. Det har också observerats att patienter med mer uttalad påverkan på vissa koagulationsparametrar i blodet har en sämre prognos och ökad risk för död. Fall med allvarliga 
tromboser (blodproppar) har också publicerats och vi har också personlig kännedom om flera sådana fall. Denna studie syftar till att kartlägga påverkan på olika faktorer i blodet som har med blodlevringen att göra ( koagulationssystemet) och immunsystemet. På patienter där man tar blodprover på misstanke om covid-19-infektion planerar vi att också analysera olika faktorer i dessa system. Analyserna planeras att göras på prover som tas enligt rutin. Plasma som finns över från dessa rutinprover kommer att frysas ned  för senare anlyser. Vi avser också att undersöka om de patienter som av andra skäl behandlas med olika läkemedel mot blodpropp  har nytta av det vid en covid19-inektion genom att i befintliga register i undersöka  förekomst av blodpropp i samband med eller efter ett insjuknande i covid19-infektion. På en undergrupp av patienter kommer extra blodprover att insamlas efter att patienterna har informerats och lämnat samtycke. Dessa extra blodprover kommer att 
analyseras med olika tester av blodplättarna (trombocyterna).</t>
  </si>
  <si>
    <t>April 2020, förutsatt godkännande från Etikprövningsmyndigheten</t>
  </si>
  <si>
    <t>Syftet med forskningsprojektet är att utvärdera alternativa metoder för molekylär diagnostik av pågående covid‐19 infektion. Om det skulle vara möjligt att skala upp provtagningen för direkt 
diagnostik av pågående infektion skulle man kraftigt kunna begränsa smittspridning och samtidigt uprätthålla ekonomin genom att bara de med påvisad infektion självisolerar sig. För att påvisa pågående eller begynnande covid‐ 19 krävs detektionsmetoder som direkt detekterar närvaro av SARS‐CoV2 viruspartiklar i patientprover. (Notera att detta skiljer sig från detektion av antikroppar, som skulle kunna användas för att se vilka som varit infekterade, inte de som har pågående eller begynnande infektioner.) Det sätt som används idag bygger på detektion av virusets arvsmassa lagrat i RNA i viruspartiklarna. Genom att massivt kopiera upp arvsmassan med PCR (polymeras‐kedjereaktion) kan mycket små mängder RNA molekyler detekteras.
Dagens metod har vissa problem: 1) Provtagningen baseras på nasopharyngeal svabb där en lång vattpine förs in via näsan in till svalget. Det råder f.n. brist på provtagningspinnar och metoden 
måste utföras av sjukvårdspersonal.  2) Den kräver rening av patientprover för att få fram upprenat RNA och det råder brist på reagensmaterial för detta. 3) Dagens metod är svår att skala upp till 
mycket stora volymer även om vi löser 1) och 2) pga hur PCR reaktionerna utförs i labb idag. Vi vill studera en rad olika alternativa molekylära metoder som direkt adresserar dessa problem: i) 
Detektion av virus RNA från icke‐invasiva prover som t.ex. saliv eller halssvab som skulle kunna tas av testsubjektet själv. ii) PCR‐detektion av RNA utan användning av RNA rening. iii) Detektion av virus RNA med hjälp av två andra amplifieringsmetoder (alltså inte PCR): hybridiserings‐kedjereaktion (HCR) och LAMP (en slags PCR som inte kräver temperaturcykler utan kan utföras i ett enkelt vattenbad). iv) Blanding av flera patientprover, grupptestning, för att effektivisera och skala upp analysen. v) Undersöka om HCR och/eller LAMP metoderna kan användas i hemmet genom avläsning av en pappersremsa liknande ett graviditetstest eller andra engångsartiklar.</t>
  </si>
  <si>
    <t>Så snart som möjligt, April 2020</t>
  </si>
  <si>
    <t>COVID-19 är en nu pågående pandemi i vilken detektion och behandling fortfarande är under utprövning. Sjukdomen debuterade sent 2019 i Wuhan, Hubei-provinsen, Kina. Bakomliggande virus SARS-CoV-2 identifierades tidigt. Sjukdomen ger feber, hosta och andnöd som påminner om andra bakteriella och virala infektioner. Viruset har också hittats i personer med total avsaknad av symtom. På grund av dessa vanliga symtom är en snabb identifiering av aktuellt virus av största vikt för vidare omhändertagande av patienter. De personer som utvecklat allvarlig sjukdom och ökad risk för död har fat en överrepresentation av hjärtkärlsjukdom, 35% enligt Svenska Intensivvårdsregistret. Inom hjärtsjukvården utförs ett stort antal invasiva ingrepp såsom kranskärlsingrepp, elektrofysiologisk behandling av arytmi, inopererande av pacemakers mm.  Vid samtliga dessa ingrepp kan en patient överföra smitta till personalen. Hitills har reverse-transcriptase-polymerase chain reaction (RT-PCR) varit den enda metoden. Testkapaciteten är dock begränsad och ofta är väntetiden ofta på svar &gt;24tim. Ett snabbtest skulle ha stor inverkan på hur vi framgent kan handlägga dessa patienter vid akuta och inplanerade ingrepp. Vi önskar också använda detta test på manifest sjuka patienter med verifierad infektion via RT-PCR under den akuta sjukdomsfasen och senare under uppföljning för att utröna hur antikroppssvaret utvecklas över tid. I nuläget vet vi inte hur vi ska tolka förekomst av antikroppar hos en patient men det är av yttersta vikt att vi snabbt och strukturerat samlar in data angående förekomst av antikroppar och senare kan analysera dess betydelse.</t>
  </si>
  <si>
    <t>Snarast</t>
  </si>
  <si>
    <t>Kunskap om förekomst av bakteriella infektioner hos patienter med covid-19 är begränsad. Erfarenheter från tidigare viruspandemier visar att antibiotika används ofta och med stora, negativa, konsekvenser för antibiotikaresistensutvecklingen.
Infektion med SARS-COV-2, covid-19, ger i majoriteten av fallen (&gt;80 procent) en mild övre luftvägsinfektion. En minoritet av patienterna får en svårare sjukdomsbild och behöver sjukhusvård. 
En del patienter, oklart hur många, får en viral pneumonit med syrgasbehov och typisk lungröntgenbild.
Kliniskt är det förenat med svårigheter att hos sjukhusvårdade patienter differentiera mellan viral pneumonit och sekundär bakteriell pneumoni med behov av antibiotika.
Således är det både kliniskt och laboratoriemässigt en grannlaga uppgift att särskilja viral från bakteriell sjukdom. Till hjälp används luftvägsodlingar, blododling, specifika inflammationsmarkörer som procalcitonin (dock oklart om särskiljande förmåga) röntgen och kliniskt förlopp.
Merparten av patienterna erhåller antibiotika trots att hållpunkter för bakteriell infektion inte föreligger. Detta pga tillståndets allvarliga karaktär.  Med tanke på redan förekommande antibiotikaresistensutveckling är detta oroväckande. Ökad resistens mot antibiotika som används vid lunginflammation kan förväntas, men även för andra antibiotika.
Syftet med denna studie är att undersöka frekvens och karaktäristik av bakteriella infektioner hos patienter med covid-19-infektion och behov av inneliggande vård. Data som omfattar mikrobiologiska 
odlingar, laboratorieresultat, epidemiologi och klinik insamlas hos covid-positiva patienter i sluten vård. Därefter bedöms om patienten har en påvisad bakteriell infektion, ej påvisad bakteriell infektion, trolig bakteriell infektio eller möjligt bakteriell infektion. Studiens 
resultat kan förbättra det rationella användandet av antibiotika vid covid-19 infektion och samtidigt påverka antibiotikaresistensutvecklingen.</t>
  </si>
  <si>
    <t>Den nya coronavirus (Covid-19) pandemin kommer drabba äldre mer än andra grupper och kommer anstränga resurser inom vården. Den pandemiska situationen och behov att isolera de som är smitta  
e kan påverka rutiner för geriatrisk vård, rehabilitering och palliativ vård. Ett antal potentiella behandlingar för Covid-19 har identifierats, och några kan komma att appliceras direkt, ibland utan ordentlig vetenskaplig evidens. Samtidigt finns hypoteser om att några behandlingar som äldre tar för annan komorbiditet (såsom diabetes eller hypertoni) kan påverka utfall vid Covid-19. Det finns ett akut behov att utvärdera hur vård och behandling för Covid-19 ser ut på geriatriska kliniker i Sverige, följa upp hur experimentella behandlingar fungerar hos äldre och utvärdera om vissa andra 
läkemedel kan ha effekt på Covid-19 samt vilka faktorer (tex typ av komorbiditet, skörhet, funktionsnivå) som ev kan predicera utfall.
Vi vill genomföra en kohortstudie som kommer att samla information om vård och behandling av Covid-19. Det kommer inkludera tidigare samsjuklighet och behandling, prov från blod, urin, nasopharynx och andra undersökningar (tex lungröntgen), skattning av skörhet och ADL mm, som görs i utredande och behandlande syfte under sjukhusvistelsen, omvårdnad och behandling (inklusive 
rehabilitering och palliativ vård om aktuellt) och utfall. Syftet med studie är få ett bättre överblick över hur personer med Covid-19 patienter på geriatriska kliniker vårdas i Stockholm, vilken vård som ges och försöka identifiera hur olika behandlingar och vård påverkar utfall. Vi vill även identifiera faktorer som påverkar prognosen av Covid-19, inklusive behandling som sätts in för Covid-19 och hur behandling för övriga komorbiditeer påverkar utfall vid Covid-19.</t>
  </si>
  <si>
    <t>Data skall inhämtas så snart etiktillstånd finns och samtycke erhållits. Planerad start maj 2020.</t>
  </si>
  <si>
    <t>Just nu pågår en pandemi med viruset SARS-CoV-2 (Severe acute respiratory syndrome coronavirus 2) som orsakar sjukdomen Covid-19. Mellan 31 december 2019 och 18 April 2020 har 2 240 000 fall av 
Covid-19 rapporterats, inklusive 154 000 dödsfall och antalet smittade ökar snabbt i Sverige och hela världen. I Sverige har under samma tidsperiod 13 822 sjukdomsfall och 1511 dödsfall hos smittade rapporterats.
Smittan är sannolikt fortfarande relativt sällsynt bland barn med cancer i Uppsala med enstaka positiva fall rapporterade, men ökar konstant. Majoriteten av de insjuknade, speciellt barn drabbas 
av lindrig sjukdom. Riskfaktorer för allvarligare sjukdom och död är ålder, manligt kön, rökning samt samsjuklighet i form av bl.a. hjärt-kärlsjukdom, lungsjukdom, diabetes. I stort sett finns det ingen information om hur risken ser ut för cancerpatienter eller barncancerpatienter att insjukna i Covid-19 eller att drabbas av svår Covid-19- sjukdom.
Vården av cancerpatienter påverkas i stor utsträckning av den pågående pandemin med minskade möjligheter till fysiska sjukvårdsbesök samt beräknad brist på ett flertal vårdresurser som 
sjukvårdspersonal, inneliggande vårdplatser och tillgång till intensivvård.
Just nu finns en möjlighet att dokumentera hur Covid-19 sprids bland barn med cancer, som fått noggranna instruktioner för smittskydd, samt hur deras sjukdomsförlopp ser ut. Sjukdomsbilden på barn har generellt varit mildare än på vuxna, men hur vanlig eller svår Covid-19 infektion är hos barn med cancer, och vilka faktorer påverkar smittorisken är oklart. Det är oklart hur stor risk för coronavirussmitta som är relaterad till förskola eller skola, och om barn med cancer eller 
deras syskonen borde gå i skolan eller ej under pandemin. Vi kommer att studera dessa frågor via laboratorieprover och insamling av data från patienter, patientjournaler och barncancerregister.</t>
  </si>
  <si>
    <t>Vi syftar att starta studien början på maj 2020.</t>
  </si>
  <si>
    <t>Virusinfektionen Covid-19 fyller våra sjukhus och IVA-avdelningar på ett helt unikt sätt och vi saknar i allt väsentligt insikt i sjukdomens patofysiologi. Som en följd av detta så saknar vi mer specifika behandlingsalternativ. Vi har dock med intresse noterat att den Amerikanska läkemedelsmyndigheten (FDA) nyligen har givit generell dispens för behandling med inhalerad kvävemonoxid (iNO). Inhalerat NO har i Sverige (och Europa) den godkända indikationen pulmonell hypertension hos vuxna.
Ingen har dock ännu beskrivit förekomsten av pulmonell hypertension, med eller utan högerkammarbelastning, hos de Covid-19 patienter som blir så allvarligt sjuka så att de behöver tas om hand på IVA-avdelning. Kunskap om detta är givetvis en förutsättning för att avgöra dels behov av pulmonalartär katetrisering (PA-kateter, Swan-Ganz kateter) och dels för att bättre förstå om iNO-behandling eller andra former av lungselektiv kärlvidgande behandling kan vara av nytta för denna patientgrupp.</t>
  </si>
  <si>
    <t>Under första halvan av 2020 har en världsomfattande spridning av ett nytt coronavirus, SARS-CoV2 skett.
Viruset orsakar hos vissa individer en allvarlig, och i vissa fall livshotande infektion kallad covid-19. Svensk sjukvård i allmänhet och intensivvården i synnerhet ställs nu inför svåra prov, inte bara resursmässigt utan även medicinskt. Sjukdomen liknar till viss del annan allvarlig andningssvikt men uppvisar också unika karakteristika. Människor tycks drabbas olika hårt och sjukdomen kan hos olika individer uppvisa helt skilda kliniska förlopp. Dessutom tycks det finnas demografiska skillnader där olika delar och regioner i landet drabbas olika svårt. Belastningen på de olika intensivvårdsavdelningar i landet kan därmed komma att skilja sig åt, vilket i sin tur kan få konsekvenser för vilka patienter som erbjuds intensivvård liksom hur avancerad och långvarig intensivvård som kan ges. Genom att fortlöpande samla in och sammanställa data från de patienter 
som intensivvårdas med diagnosen covid-19 i Region Västmanland vill vi möjliggöra dels en utförlig beskrivning av patienterna och det kliniska förloppet, dels möjliggöra en kvalitetsuppföljning
avseende den intensivvård som erbjöds regionens befolkningen under pandemin.</t>
  </si>
  <si>
    <t>Datainsamling startad 2020-03-26 inom ramen för ST-arbete.</t>
  </si>
  <si>
    <t>Bakgrund:
Under senaste decennierna har tre coronavirusinfektioner spritts i världen. Först ut var Severe acute respiratory syndrome corona virus (SARS-CoV9) under 2002, senare under 2012 spreds Middle East respiratory syndrome corona virus (MERS-CoV) och nu SARS-CoV-2 som orsakar covid-19. Vid skrivandet av denna ansökan har i världen konstaterats 3 miljon smittade och över 200.000 dödsfall. 
I Sverige är över 5000 konstaterade smittade och omkring 300 dödsfall. Idag vårdas nästan 500 personer på intensivvårdsavdelning, med en medianålder på 62 år. Patienterna har i snitt varit sjuka i 9 dagar innan de hamnar på intensivården och noterbart är en stor könsskillnad då 3/4 av de som är så sjuka att de får intensivvård är män.  Av de som vårdas på intensiven har 1/4 hjärtlungsjukdom eller diabetes som bakomliggande sjukdom och 1/3 har högt blodtryck.
Smittan uppstod i Kina och har spritt snabbt över i princip alla världens länder under första kvartalet i år. Viruset sprids genom droppsmitta och då främst vid nära kontakt. Inkubationstiden är 2-14 dagar, i genomsnitt 5 dagar. Symptom på covid-19 är feber, luftvägssymptom med hosta och andfåddhet, muskel- och ledsmärta, ibland diarre och sjukdomen kan utveclas till akut andnings och organsvikt. Man har uppskattat att mortaliteten är upp till 1 % och att risken är beroende av ålder och andra sjukdomar som hjärtkärlsjukdomar, diabetes och högt blodtryck. Även fetma och rökning anges som riskfaktorer. De flesta får dock milda övergående symptom och det finns även friska 
smittbärare. Andra behöver vårdas på sjukhus, varav en mindre andel behöver intensivvård.
Viruspartikeln har sk spikes på sin yta och virus går in i luftvägsceller genom att knyta an till receptorer på cellytan, den viktigaste heter angiotensin-2-converting enzyme, ACE2, och denna mekanism är därför mål för antikroppar. ACE2-proteinet kodas av en gen som ligger på X-kromosomen och genen är främst aktiv i njurar, hjärtkärlssystemet, luftvägar och i tarmar.
Den stora skillnaden i intensivvård mellan könen och olika individer talar starkt för att det finns genetiska faktorer som bidrar till hur allvarlig sjukdom en patient utvecklar. Detta projekt syftar 
till att hitta sådana genetiska riskfaktorer.
Arbetsplan:
Forskningspersonerna kommer att identifieras bland personer som redan testats avseende covid19. De kommer att delas in fyra grupper, svårt sjuka som vårdats på intensivvårdsavdelning, patienter som 
behövt sjukhusvård för covid19 och som tillfrisknat utan intensivvård, personer som haft tydliga symtom på covid19 sjukdom men vårdats i hemmet och tillfrisknat, samt personer med laboratorieverifierad infektion med mycket milda eller inga sjukdomstecken. I samtliga grupper kommer vi att försöka rekrytera personer yngre än 60år och utan kända riskfaktorer. Uppgifter om sjukdomsförloppet kommer att hämtas ur journaler och för de personer som inte sjukhusvårdats 
kontaktas brevledes och ombeds fylla i en enkät för självuppskattning av sjukdomssymtom samt lämna blodprov för DNA extraktion och analys av antikroppar mot covid19. Antikroppsanalysen görs för att 
fastställa om det föreligger immunitet mot covid19, vilket är relevant för att bedöma sjukdomsförloppet.
Inledningsvis kommer vi att göra en associationsstudie med DNA-markörer över hela genomet (GWAS) med DNA från personer som haft covid19 och jämföra 100 patienter som intensivvårdats med kända genotypdata från 1.000 friska svenska personer. Nästa steg är att utvidga GWAS-analyserna till personer uppdelat efter svårighetsgrad, totalt kommer upp till 500 i varje grupp att rekryteras. 
GWAS-analyserna kommer förhoppningsvis att lokalisera ett begränsat antal gener/ kromosomregioner som innebär starka riskfaktorer eller skyddande faktorer för att bli svårt sjuk vid smitta.
Baserat på resultaten från GWAS och på publicerade data kommer DNA sekvenseras med helgenomsekvensning (WGS) och analyseras bioinformatiskt med inriktning på kandidatgener eller regioner som visat stark association till känslighet för eller skydd mot svår covid19. Omkring 30-100 personer i vardera gruppen kommer att jämföras med WGS. Sekvenserna kommer även att jämföras mot databaser med många friska individers DNA-sekvens. Detta kan dels möjliggöra att specialstudera mer specifikt, menockså gruppvis identifiera riskfaktorer.</t>
  </si>
  <si>
    <t>Så snart etisk tillstånd erhållits, april-maj 2020.</t>
  </si>
  <si>
    <t>På grund av den pågående Covid-19-pandemin övergick Sveriges gymnasieskolor den 18:e mars 2020 efter myndighetsbeslut till fjärrundervisning. Till skillnad från i flertalet andra länder har däremot grund- och förskolor hittills hållits öppna. Vissa grundskolor har dock på eget initiativ stängt skollokalerna och gått över till digital undervisning. Att gymnasieskolorna hållits stängda samtidigt som flertalet grundskolor hållits öppna ger upphov till en exogen variation i exponeringen för eventuell smittspridning via skolan mellan i övrigt snarlika befolkningsgrupper. För att analysera skolornas roll för spridningen av Covid-19 avser denna studie att undersöka incidensen av Covid-19 och utfall relaterade till denna sjukdom för populationer som direkt och indirekt exponerats för potentiell smitta via skolan. Studien avser även att undersöka effekterna av skolstängningar på mental ohälsa bland elever och deras familjer. De populationer som ska undersökas är elever, lärare, medlemmar i elevers och lärares hushåll, samt individer indirekt kopplade till dessa hushåll via familjeband och arbetsplatser. Skolstängningar är en mycket kostsam åtgärd, delvis då föräldrar till yngre barn inte kan arbeta i samma utsträckning om skolorna är stängda men framförallt då eleverna förlorar i kunskap och humankapital. Översatt till svenska förhållanden uppskattar en nyligen publicerad norsk rapport kostnaderna för att stänga för-, grund- och gymnasieskolorna till sammanlagt 2,8 miljarder kronor per dag (Andresen mfl, 2020). Den pågående pandemin kommer med stor sannolikhet att bli långvarig och frågan om huruvida skolor bör stängas eller hållas öppna kommer därför återkommande att bli aktuell. De frågor som studierna adresserar är därför av vikt för hanteringen av smittspridningen och värdet av snabba svar är stort. Den selektiva stängningen av skolor skapar en unik situation som gör det möjligt att skatta kausal effekter på smittspridning och psykisk hälsa.</t>
  </si>
  <si>
    <t>Vi har under kort tid sett hur covid19-infektion drabbar individer olika - medan flertalet drabbade är äldre är sjukdomsyttringarna högst skiftande. I t.ex. Spanien har flera barn under 15 år avlidit i covid19-sjukdom under mars-april 2020, medan vi i Sverige ännu inte sett ens många sjuka personer under 20 år. Vi kommer att hos avlidna studera vilka vävnader i kroppen som drabbas, och på vilket sätt de drabbas, dvs via våldsam infektion, propp-bildning i hjärnan eller i mag-tarmkanalen. Vi kommer att låta en forskargrupp (Jonas Erjefält, BMC Lund, separat EPM-ansökan och godkännande är en förutsättning) göra närmare cytokinanalyser på paraffininbäddad lungvävnad och möjliggöra sammanställning av våra fynd med olika blod-biomarkörer, vilka insamlas i ett separat projekt som utgår från Intensivvårdsavdelningarna i Region Skåne (Hans Friberg/ Swecrit-covid19 ändringsansökan dnr 2020-01955).
En strukturerad rapportering av våra fynd är en viktig del, speciellt då vi har en obduktionsfacilitet som är unik i Sverige avs storlek och säkerhet/skyddstänkande. Vi har därmed en skyldighet att göra undersökningar som andra inte kan ta emot/ göra och vi kan därigenom ge kliniska svar, fvb till vårdande och anhöriga.</t>
  </si>
  <si>
    <t>Så snart som möjligt från nu, dvs maj månad 2020.</t>
  </si>
  <si>
    <t>Det nya coronaviruset SARS-CoV-2 har utlöst en global pandemi. Infektionen orsakar COVID-19 sjukdom med hög dödlighet hos en del av de infekterade individerna, medan de flesta bara utveckla milda symptom. Sjukdomen är helt ny och det finns ett stort behov att förstå utbredningen, prognos och immunitet. Forskningsprojektets syfte är att förstå hur infektionen sprids i samhället och att utveckla en testmetod för att kunna undersöka immuniteten hos individer som har varit infekterade med SARS-CoV-2. En annan målsättning är att validera olika tekniska lösningar för detektion av viruset, studera virusets mutationer, samspel med andra mikroorganismer i svalget och möjliga samband med sjukdomsförloppet.</t>
  </si>
  <si>
    <t>2020-05-11 eller det datum då tillstånd ges.</t>
  </si>
  <si>
    <t>Coronaviruset SARS-CoV-2 ligger bakom den pågående pandemin i COVID-19 sjukom och är förknippat med en hög förekomst av allvarlig lungsjukdom och död. Hypertoni och hjärtkärlsjukdom är riskfaktorer 
för dödsfall i COVID-19. Angiotensin-konverterande enzym 2 (ACE2) är en viktig komponent i renin- angiotensinsystemet och fungerar som bindningsstället för SARS-CoV-2 när det tar sig in i cellerna i luftvägarna. I experimentella modeller har ACE-hämmande läkemedel och angiotensinreceptorblockerare, båda är vanliga som blodtrykssänkande läkemedel, visats öka ACE2-uttrycket i flera organ. Om detta gör att cellerna lättare blir infekterade är oklart. 
Alternativt kan ACEI: er och ARB faktiskt förbättra svarsmekanismerna genom att motverka inflammation, vilket i slutändan kan minska påverkan på lungor och andra organ. Slutligen kan dessa 
läkemedel ha direkta njur-, lung- och hjärtskyddande effekter.
Sammantaget är det oklart om dessa läkemedel är  fördelaktiga eller skadliga hos patienter med akut COVID-19 sjukdom. Nya nationella och internationella expertrekommendationer rekommenderar allmänt att man fortsätter med dessa läkemedel vid COVID-19 men att man gör en paus vid risk för undervätskning (dehydrering), vilket är vanligt vid svårare, sjukhusvårdad infektion. Eftersom majoriteten av alla patienter som insjuknar i COVID-19 står på dessa läkemedel är det kliniskt viktigt att veta om det påverkar prognosen om man pausar eller fortsätter med dessa. Därför görs nu skyndsamt en internationell studie över detta, som leds av Penn University i USA, där hjärtkliniken på Danderyds sjukhus är medprövare.</t>
  </si>
  <si>
    <t>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Vårdpersonal som tar hand om patienter som är drabbade av COVID-19 är den grupp som löper störst risk att smittas emedan vårdpersonal som tar hand om riskgruppspatienter verkligen inte får vara asymtomatiska bärare och därmed riskera smitta dessa patienter. Det är av yttersta vikt att kunna identifiera de personer som redan har utvecklat immunitet för att inte samhällsfunktionerna för vården totalt skall kollapsa. Detta projekt syftar till att testa vårdpersonal med ett kommersiellt serologiskt snabbtest för COVID-19 som har visat sig ha hög sensitivitet och specificitet för att upptäcka antikroppar mot sjukdomen. Genom att identifiera IgM- och IgG-antikroppar kan man identifiera vilka som utvecklat ett immunologiskt svar på sjukdomen och därför inte måste stanna 
hemma från jobbet vid minsta halsont nästa gång de insjuknar. Projektet kommer ha stor samhällsnytta vid extrapolering till andra samhällsfunktioner och jobb. Vi vet heller inte hur många av de som utvecklar IgM antikroppar faktiskt utvecklar IgG antikroppar så småningom, eller om de som utvecklat IgG antikroppar faktiskt har kvar dem i ett senare skede.</t>
  </si>
  <si>
    <t>Bakgrund
Covid-19-pandemin härjar nu i Sverige och världen. Mer information med vetenskaplig validitet om patienter och deras prognos, samt modeller och verktyg för bättre prediktion och planering behövs 
både akut och på längre sikt för att förbättra vård och samhällsplanering.
Syfte
Forskning om Covid-19-pandemin i svensk hälso-och sjukvård för att förbättra omhändertagande av sköra patientgrupper och påverka vårdbehov, vårdkonsumtion och överlevnad. Målet är att uppnå 
jämlik hälsa och resurseffektiv vård och omsorg.
Metod
Frågeställningar: Vi avser att studera Covid-19-patienter och epidemins utveckling med avseende på dels deras karakteristika, samsjuklighet, riskfaktorer, geografisk fördelning och tidsförlopp, dels risk att utveckla Covid-19, sjukhusinläggas, intensivvårdas, mm, relaterat till samsjuklighet, riskfaktorer och sociodemografiska faktorer. Vetenskapliga prediktionsmodeller för insjuknande och 
prognos för patienter kommer också att konstrueras, för att stödja vård- och resursplanering.
Data och projektstruktur: Med hjälp av personnummer sammanlänkas behövlig information från hälsodatabaser (Covid-19-testdata, nationella patientregistret, 2 regionala hälsodatabaser, 
läkemedelsregistret, cancerregistret), kvalitetsregister relevanta för Covid-19-patienter (exempelvis för hjärtsjukdom, lungsjukdom, diabetes, akutvård, intensivvård och infektion), och sociodemografiska data (från SCB).  Den länkade databasen upprättas med regelbunden uppdatering, för att aktuellt kunna besvara de pandemi-relevanta forskningsfrågeställningarna. Forskningsarbetet 
utförs i en bred tvärfuntionell projektgrupp i olika arbetsgrupper, i nära samarbete med vården och andra intressenter, och med snabb spridning av resultat via olika kanaler.
Betydelse
Med en bred forskningsmålsättning och uppdaterade registerdata om många relevanta variabler kan projektet stödja Covid-19-vården snarast och under pandemins fortsättning med snabba relevanta 
forskningsrön om Covid-19-patienter, deras riskfaktorpanorama och prognos, och vårdbehov i sköra patientgrupper. Sådan information behövs idag akut för att förstå vilka riskpatienterna är och hur 
preventiva åtgärder och behandlingsåtgärder bäst fördelas. Den breda forskningsansatsen och fokus på snabb uppdatering av data för att följa epidemins snabba utveckling är fundamentala och nydanande aspekter av projektet. En bred projektgrupp och dialog med olika samhällsintressenter är andra viktiga komponenter.</t>
  </si>
  <si>
    <t>Absolut snarast möjligt, direkt efter etikgodkännande. Målsättning 2020-05-15</t>
  </si>
  <si>
    <t>SARS-Cov-2 är en nyupptäckt virus som kan leda till infektionssjukdomen COVID-19. Trots den globala spridningen med nästan 2 500 000 registrerade sjukdomsfall och över 170 000 dödsfall är information om COVID-19 hos gravida sparsam. De få sammanställningarna som finns är små och gjorda på material från länder där population, sjukvårdssystem och obstetriska handläggningar skiljer sig avsevärt från de svenska motsvarigheter.
Stort antal aktuella och viktiga kliniska frågeställningar saknar kunskapsstöd som är relevant för svensk praxis, inklusive riskgrupper, utfall och handläggning av graviditet, förlossning och dess 
komplikationer. Svenska kliniska erfarenheter kring till exempel förlossningssätt verkar skilja sig från de beskrivna i litteraturen men har inte hunnit undersökas systematiskt.
Vi vill sammanfatta och rapportera sjukdomsförlopp och förlossningsutfall för mor och barn hos kvinnor med verifierad COVID-19 som födde barn i Stockholm 17/3- 4/5 2020 för att förhoppningsvis bidra till en ökad kunskap och underlätta beslutstagande kring till exempel förlossningstidpunkt och förlossningssätt hos dessa patienter.</t>
  </si>
  <si>
    <t>april-maj 2020</t>
  </si>
  <si>
    <t>Coronavirus Covid-19 är nu en global pandemi. Covid-19 angriper ffa luftvägarna men även hjärta och kärl. Hjärtkärlsjudom och Covid-19 interagerar sannolikt på flera sätt: de har gemensamma riskfaktorer, förvärrar varandra, och läkemedel som används för hjärtkärlsjukdom kan påverka Covid-19, samt behandlingar för Covid-19 kan påverka hjärtkärlsjukdom. Detta är ett epidmiologiskt projekt som använder befinliga data från ett flertal register och elektroniska journaler för att etablera möjliga samband.</t>
  </si>
  <si>
    <t>Ca 1 juni 2020</t>
  </si>
  <si>
    <t>Diagnostiska standardtester för Covid-19 Iinnebär att SARS-CoV-2 virusets arvsmassa RNA renas fram ur prover från Covid-19-patienter. Därefter skapas en syntes för DNA-fragment som analyseras med 
hjälp av genteknik (PCR). Det första steget är en flaskhals i analysen, där både robot och speciella reagens krävs, som det under rådande omständigheter kan bli brist på. Det är stor efterfrågan på snabbare test och en optimering av metoden för att utelsuta det första steget är följt möjligt, och används på andra typer av celler och prov. Personalen på sjukhuslaboratorierna saknar dock tid och resurser för att utveckla testen just nu, men forskare har möjlighet att bidra. 
Det skulle kunna resultera i betydligt snabbare test, på ett par timmar istället för upp till 1-2 dagar. Dessutom är ambitionen att vidareutvecka ett test som inte kräver avancerad utrustning eller 
personal, som kan användas för ännu snabbare test, och även i t.ex. länder med sämre tillgång på laboratorier.  I denna ansökan är det forskare från KTH som har stor vana av att utveckla sådan tester som samarbetar med Karolinska Universitetslaboratoriet (KUL). Tanken är att vårdmottagningar och laboratorier ska behöva ändra så lite som möjligt i sina nuvarande protokoll och arbetsmetoder för att införa de nya testerna. Målet är att validera metoden snabbt.</t>
  </si>
  <si>
    <t>Projektet planeras startas 2020-05-14</t>
  </si>
  <si>
    <t>Den rådande pandemiska virussjukdomen som benämns covid-19 (eng. coronavirus disease 2019), tycks ha flera kopplingar till hjärt-kärlsystemet. Särskilt har uppmärksammats en uttalad benägenhet till 
blodproppsbildning hos sjuka patienter. Det är ännu oklart om detta är en följd av infektionen i sig, kroppens immunologiska svar, sedan tidigare föreliggande sjukdomar hos drabbade patienter eller en allmän effekt av kritisk sjukdom. Laboratorieprover hos patienter med covid-19 tyder på en kraftig aktivering av blodets levringsförmåga. Aktuella behandlingsrekommendationer för sjukhusvårdade covid- 19-patienter innefattar härvidlag tillfällig insättning av blodförtunnande läkemedel.
Hypotetiskt kan blodproppsbildning i lungkärlen förklara en del av uppkomsten av den svåra sjukdomsbilden. Det ligger därför nära till hands att fråga sig huruvida patienter som sedan tidigare av olika skäl behandlas med blodförtunnande läkemedel i någon mån är skyddade mot att insjukna i svår covid-19. Laboratorieexperiment på tidigare epidemiska coronavirus pekar dessutom mot att virusets förmåga att infektera kroppens celler potentiellt kan bromsas genom påverkan av 
enzymer som är inblandade i bildningen av blodproppar.
Genom att använda data från ett flertal nationella och regionala svenska register ämnar vi nu via statistiska modeller undersöka en eventuell koppling mellan användning av blodförtunnande läkemedel 
och risken att insjukna i svår covid-19.</t>
  </si>
  <si>
    <t>Går i nuläget ej att ange p.g.a. pågående pandemi.</t>
  </si>
  <si>
    <t>Studien kommer att fortgå tillsvidare eftersom vi inte vet hur länge pandemin pågår.</t>
  </si>
  <si>
    <t>Projektet i sin helhet beräknas slutföras år 2022 (möjliggör ettårsuppföljning).</t>
  </si>
  <si>
    <t>Datainsamling kan komma att pågå i upp till två år.</t>
  </si>
  <si>
    <t>(Ej angivet)</t>
  </si>
  <si>
    <t>Projektet beräknas kunna avslutas vecka 26.</t>
  </si>
  <si>
    <t>15:e juni 2020</t>
  </si>
  <si>
    <t>Hösten 2020</t>
  </si>
  <si>
    <t>Förväntat slutdatum är december 2021, men kan pågå längre om pandemin fortsätter.</t>
  </si>
  <si>
    <t>4 år efter projektstart.</t>
  </si>
  <si>
    <t>Juni, 2022</t>
  </si>
  <si>
    <t>Personerna kommer att följas ett år från utskrivning från sjukhus</t>
  </si>
  <si>
    <t>September, 2020</t>
  </si>
  <si>
    <t>31:a dec 2020</t>
  </si>
  <si>
    <t>Inklusionen avslutas när inga fler patienter vårdas för Covid-19 på aktuell avdelning.</t>
  </si>
  <si>
    <t>Inom 2020</t>
  </si>
  <si>
    <t>Den mest intensiva fasen pågår till kvartal 1-2, 2021, uppföljning kommer att fortsätta flera år.</t>
  </si>
  <si>
    <t>Slutdatum är då inga nya patienter i eftervård tillkommer samt de sist inkluderade följts upp.</t>
  </si>
  <si>
    <t>Ett år efter utskrivning av sista patienten med COVID-19 från intensivvårdsavdelning</t>
  </si>
  <si>
    <t>Den 30:e juni 2022</t>
  </si>
  <si>
    <t>Projektslut studiedel 1) 210731 och studiedel 2) inklusionsavslutning beräknad till 211231</t>
  </si>
  <si>
    <t>December 2020.</t>
  </si>
  <si>
    <t>Svårt att i nuläget uppskatta, då mycket är ovisst kring Corona pandemins förlopp, men om ca 2 år.</t>
  </si>
  <si>
    <t>Avslut då WHO anger att global epidemi/pandemi är överstånden. Troligen 6 månader.</t>
  </si>
  <si>
    <t>Svårt att specifisera då det inte går att förutse hur länge den rådande situationen kommer att pågå.</t>
  </si>
  <si>
    <t>Förväntat slut: december 2021.</t>
  </si>
  <si>
    <t>Q4 2023</t>
  </si>
  <si>
    <t>Vecka 16 eller vecka 17, 2020</t>
  </si>
  <si>
    <t>Vi vet i nuläget inte
hur länge Covid19-pandemin pågår,
avslut sannolikt
juni 2021</t>
  </si>
  <si>
    <t>Preliminärt december 2020</t>
  </si>
  <si>
    <t>Juli, 2020</t>
  </si>
  <si>
    <t>31:a maj, 2020</t>
  </si>
  <si>
    <t>December, 2026</t>
  </si>
  <si>
    <t>Projektet beräknas pågå i 10 år.</t>
  </si>
  <si>
    <t>Vi förväntar oss att rekryteringen är klar i maj 2020 och data insamlad i juni 2020.</t>
  </si>
  <si>
    <t>Augusti, 2020</t>
  </si>
  <si>
    <t>Upp till tio år.</t>
  </si>
  <si>
    <t>Slutdatum beräknas vara 2020-12-01.</t>
  </si>
  <si>
    <t>Insamling beräknas pågå maximalt 1 år, analyser förhoppningsvis klara inom 2 år</t>
  </si>
  <si>
    <t>Datainsamling förväntas pågå i minst 2 år, analys av data kan komma att pågå ytterligare 2-3 år.</t>
  </si>
  <si>
    <t>Ca 3 månader efter rådande restriktioner i Sverige släppts och saker går tillbaka till det normala.</t>
  </si>
  <si>
    <t>Medel till detta finns i nuläget i begränsad omfattning t o m 2020-12-30</t>
  </si>
  <si>
    <t>Oktober, 2020</t>
  </si>
  <si>
    <t>Senast 1 september 2020.</t>
  </si>
  <si>
    <t>Projektet beräknas pågå i 6 månader.</t>
  </si>
  <si>
    <t>Q4 2025</t>
  </si>
  <si>
    <t>Materialinsamling beräknas pågå under 6 till 12 månader och analyser under cirka 6 månader</t>
  </si>
  <si>
    <t>Vetenskapligt manus hoppas vi ha färdigställt 2020-08-01. Slutdatum för projektet senast 2022-01-01.</t>
  </si>
  <si>
    <t>Maj, 2021</t>
  </si>
  <si>
    <t>31:a januari 2021</t>
  </si>
  <si>
    <t>Ej möjligt att beräkna, pågående pandemi just nu.</t>
  </si>
  <si>
    <t>2021-12-31 eller längre inklusive dataanalyser och publikationer från pilotstudien.</t>
  </si>
  <si>
    <t>FÖRSTA DELEN TAR SLUT HÖSTEN 2020, UTVECKLING AV AI-STÖD TILLSAMMANS MED VERKSAMHETEN TAR FLERA ÅR.</t>
  </si>
  <si>
    <t>2021-12-31 inklusive vetenskaplig rapportering</t>
  </si>
  <si>
    <t xml:space="preserve">Två år från start. </t>
  </si>
  <si>
    <t>Datainslamling (interventioner samt uppföljande mätningar) förväntas pågå t o m 2021.</t>
  </si>
  <si>
    <t>Något exakt slutdatum är svårt att ange, men projektet kommer att fortgå parallellt med pandemin.</t>
  </si>
  <si>
    <t>2020-12-31, uppskattat.</t>
  </si>
  <si>
    <t>December,
2021</t>
  </si>
  <si>
    <t>Augusti, 2020.</t>
  </si>
  <si>
    <t>April, 2025</t>
  </si>
  <si>
    <t>inom 12 månader</t>
  </si>
  <si>
    <t>Insamling slut 2 år efter sjukhusvistelse, ca 2022, projektslut med dataanalys ca 2024</t>
  </si>
  <si>
    <t>Sista inklusion av en patient december 2020, men beroende på Covid-19 pandemins utveckling.</t>
  </si>
  <si>
    <t>Senast dec 2021.</t>
  </si>
  <si>
    <t>Studien beräknas pågå under en 5-årsperiod, som längst tom år 2025.</t>
  </si>
  <si>
    <t>1:a juni 2022</t>
  </si>
  <si>
    <t>Oklart, beror på pandemins utveckling.</t>
  </si>
  <si>
    <t>Beror lite på covid-pandemins utveckling och uppföljning. Initial plan drygt 3 år till 2023-06-30</t>
  </si>
  <si>
    <t>maj, 2020</t>
  </si>
  <si>
    <t>Mycket svårt att bedöma. Ca 2025</t>
  </si>
  <si>
    <t>Validering och optimering av de tre metoderna bör vara klart inom ett år</t>
  </si>
  <si>
    <t>Avgörs av pandemins utveckling, cirka 2022.</t>
  </si>
  <si>
    <t>Går i nuläget ej att precisera p.g.a. pågående pandemi.</t>
  </si>
  <si>
    <t>Vi har för avsikt att inkludera alla patienter som uppfyller kriterier enligt vad som beskrivs i 8.1.         (Vi kommer att utföra lumbalpunktioner på alla patienter som misstänks vara smittade med COVID-19 och
uppvisar någon form av akut neurologiska eller alvarligt psykiatrisk symtom eller som är så sjuka att de
kräver intensivvård för sin infektion. De deltagande forskarna vårdar för närvarande patienter smittade
med COVID-19.)</t>
  </si>
  <si>
    <t>För första inklusionen som ska användas för att besvara syfte 1: ca 601 patienter (potentiellt bortfall kan minska denna siffra något).
För subpopulationen från Linköping som ska användas för att besvara syfte 2: förvantat &gt;200 patienter
För andra inklusionen från SIR, som innefattar nästan 10 månader och ska användas för att besvara syfte 3: &gt;2000 patienter förväntade</t>
  </si>
  <si>
    <t>Det är fn svårt att beräkna antalet patienter då detta är beroende på hur allmän provtagningen för SARSCov-
2 kommer att bli. Vi förväntar oss att kunna inkludera mellan 100-2000 patienter.</t>
  </si>
  <si>
    <t>Alla forskningspersoner registrerade hos Folkhälsomyndigheten kommer att vara med och ett fyrdubbelt
antal kontrollindivider. Den exakta siffran kan inte anges innan vi haft möjlighet att analysera
datamaterialet.</t>
  </si>
  <si>
    <t>Max 295 personer kommer att kontaktas. Vi förväntar att 150-200 accepterar att vara med i studien.</t>
  </si>
  <si>
    <t>20 patienter kommer inkluderas i studien</t>
  </si>
  <si>
    <t>Influensa kohorten kommera inkludera 1600 patienter. Covid-19 kohorten (i projekt Dnr 2020-01477 GK)
går i nuläget ej att precisera p.g.a. pågående pandemi.</t>
  </si>
  <si>
    <t>För att uppnå vårt mål för dataanalys avser vi att samla in 600 svar, inom ramen för den tidsperiod vi avsatt för datainsamling (mitten av maj till mitten av juni 2020).</t>
  </si>
  <si>
    <t>Vi planerar att inkludera 250 patienter (journaler) som behandladats/sjukhusvårdats och ej krävt intensivvård och ytterligare 100 patienter (journaler) som varit intensivvårdskrävande. Totalt planerar vi att sammanställa data från 350 COVID-19 patienter behandlade inom slutenvård på Danderyds sjukhus.</t>
  </si>
  <si>
    <t>Det totala underlaget är fortfarande oklart eftersom vi inte vet hur många som kommer att vårdas för
Covid-19. Totalt beräknas 500-600 patienter att inkluderas, 300-400 närstående och 500-600 medarbetare.</t>
  </si>
  <si>
    <t>200 deltagare kommer inkluderas. I familjestudien planerar vi för att inkludera 20 familjer. För blodgivarundersökningen kommer 100 blodgivare/månad att analyseras utöver de max 500 personerna.</t>
  </si>
  <si>
    <t>100 patienter (50 män och 50 kvinnor)</t>
  </si>
  <si>
    <t>400-500 personer på c:a 20 sjukhus i Europa (inom EU)</t>
  </si>
  <si>
    <t>Power analys visar att 58 personer behövs för att kunna beräkna vilka variabler som samvarierar med grad av sjukdom (forskningsfråga 4). För gruppintervjueran (forskningsfråga 5 och 6) kommer cirka 8 personer att behövas i varje grupp.</t>
  </si>
  <si>
    <t>Totalt uppskattas att ca 8-10 000 patienter som bedömts på akutmottagningen kan komma att ingå, varav
ca 1500 - 2000 kommer vara sjukhusvårdade med bekräftad Covid-19.</t>
  </si>
  <si>
    <t>Ej möjligt att uppskatta pga den pågående pandemisituationen. Alla som ger sitt samtycke kommer att inkluderas i studien. Studien fortsätter tills vårdbehovet för denna patientgrupp upphör dvs så länge pandemin motiverar särskilda vårdavdelningar inom Akademiska sjukhuset för personer som drabbats av Covid-19.</t>
  </si>
  <si>
    <t>Vi beräknar att ca 300-400 patienter vårdats för COVID-19 infektion på intensivvården KS vid tidpunkten
för vår journalgranskning. Det kan komma att inkluderas ett lika stort antal icke-COVID-19 patienter
vårdade på intensivvården under 2020 som en kontrollgrupp.</t>
  </si>
  <si>
    <t>Enligt den kliniska observationen hittills behöver cirka 2/3 av de på Karolinska universitetssjukhuset
vårdade patienterna uppföljning, uppskattningsvis i storleksordningen 100 patienter per månad med start i
mitten av maj 2020.</t>
  </si>
  <si>
    <t>Alla bekräftade COVID-19 som har lämnat skriftligt godkännande.</t>
  </si>
  <si>
    <t>Oklart då vi inte vet hur pandmin kommer att utveckla sig och det därför vid en tidpunkt som vi inte vet
inte kommer att komma fler patienter.</t>
  </si>
  <si>
    <t>300 som inkluderats i PRONMED COVID-19 kan komma att inkluderas i denna uppföljningsstudie. Vi uppskattar att upp till 130 av dessa kommer att ha genomgått hjärt-EKO under intensivvårdstiden och kan komma att följas upp avseende hjärtfunktion. 10 patienter kommer att erbjudas vara med i PET-studien
och 20 patienter i magnetröntgenundersökningen av njurarnas funktion. Närstående till samtliga
patienterna kommer tillfrågas om deltagande. Vi uppskattar att ca 20 tillfrågas om intervju.</t>
  </si>
  <si>
    <t>Registret innehåller mer än 100 000 observationer/hjärtstopp.</t>
  </si>
  <si>
    <t>Enligt officiell statistik omfattar antalet bekräftade covid-19 fall som sjukhusvårdats inom RÖ under
studieperioden cirka 500 personer som blivit utskrivna levande. När det gäller antal som har kvarstående
neurologiska/neurokognitiva symtom 3, 9 och 18 månader efter utskrivning så är antalet mycket svårt att
uppskatta vilket också är studiens syfte att ta reda på.</t>
  </si>
  <si>
    <t>Powerberäkning för den randomiserade delen av studien har utförts med MannWhitney; vid p&lt;0.01
behöver totalt 80 patienter inkluderas, vilket innebär ca 100 patienter totalt om man räknar med ett visst bortfall. Beräknat utifrån ett skalstegs skillnad avseende sväljförmåga på Penetrations och Aspirations
Skalan med stnadarddeviation (SD) på 1,3.</t>
  </si>
  <si>
    <t>Initialt 10+20 forskningspersoner enligt bifogad forskningsplan.</t>
  </si>
  <si>
    <t>Det planerade antalet forskningspersoner som skall inkluderas är 250. När cirka 180 forskningspersoner har inkluderats och följts på IVA kommer en interimsanalys att göras i syfte att fastställa det definitiva antalet
forskningspersoner att inkludera i studien. I det fall att fler än 250 forskningspersoner skall inkluderas
kommer en ändringsanmälan med motivering att insändas till Etikprövningsmyndigheten.</t>
  </si>
  <si>
    <t>Cirka 12-15 deltagare. Exakt antal är svårt att på förhand bestämma för kvalitativa intervjustudier, men eftersom vi kommer göra upprepade intervjuer (minst tre tillfällen) så kommer vi få riklig och innehållsrik data med möjlighet att analysera förändring över tid. För kvalitativa, longitudinella studier säger vår erfarenhet från tidigare studier att ca 12-15 är rimligt.</t>
  </si>
  <si>
    <t>Detta är en propektiv insamling av data och prover på samtliga intensivvårdade patienter med COVID-19. I
nuläget går det inte att säkerställa hur många detta rör sig om. Datainsamling till databasen kommer att
fortsätta tills vidare. Blodprovtagning under hela år 2020</t>
  </si>
  <si>
    <t>De antal som vårdas under studieperioden på ECMO-Centrum Karolinska, uppskattningsvis 5 - 20 st.</t>
  </si>
  <si>
    <t>Enkäten kommer att distrubieras till ungefär 1000 responender. Antalet intervjuer anpassas till när data kan anses ha uppnått mättnad, uppskattningsvis kommer ca 30 ensklida intervjuer att genomföras.</t>
  </si>
  <si>
    <t>Samtliga chefer inom SLSO kommer att inkluderas (ca 120). Därutöver kommer 15-20 personer bjudas in
att delta i intervjuer.</t>
  </si>
  <si>
    <t>20-100</t>
  </si>
  <si>
    <t>I nuläget oklart. För projektet extraheras information om samtliga registrerade vårdtillfällen i svenskt
intensivvårdsregister (SIR) under 2020 med orsak COVID-19. Kontrollgrupp identifieras av Socialstyrelsen</t>
  </si>
  <si>
    <t>Personal och patienter vid akutsjukhusen i Stockholms län kommer att tillfrågas om att delta. Vi uppskattar
det till cirka 20'000 personer.</t>
  </si>
  <si>
    <t>Delstudie 1: 500 inneliggande patienter infekterade med SARS-CoV-2
2000 individer anställda på Danderyds sjukhus med patientnära arbete</t>
  </si>
  <si>
    <t>Cirka 2 000</t>
  </si>
  <si>
    <t xml:space="preserve">Detta är ännu inte känt. Vi hoppas att så smånga som möjligt av de som genomför luftvägshantering 
på Covid19-patienter i Sverige vill delta. Det är frivilligt att delta.
</t>
  </si>
  <si>
    <t>I första fasen inkluderas n = 188 försökspersoner som kommer bidra till den första studien som genomförs lokalt och ska bla studera a priori riskgener. I andra fasen rekryterar vi vidare försökspersoner allt eftersom, ju fler desto bättre, i syfte att skicka sammanställd data till det internationella consortiet Covid-19 gene host initiative och bidra till en stor internationell GWAS-studie.</t>
  </si>
  <si>
    <t>Svårbedömt när det gäller patienter men kanske 20 - 30 stycken
Personal ca 60</t>
  </si>
  <si>
    <t>I första hand 20-30 givare.</t>
  </si>
  <si>
    <t>400 patienter</t>
  </si>
  <si>
    <t>3 000 respondenter i omgång 1 (T1) och 2 000 respondenter i omgång 2 (T2).</t>
  </si>
  <si>
    <t>ca 1000</t>
  </si>
  <si>
    <t>Första datalänkningen planerar vi för ett års förlossningar, därefter kommer vi uppdatera kohorten framåt i
tid utifrån hur länge infektionen pågår globalt och beroende på hur lång tid som behövs för att följa
mödrarna och barnen för hälsoutfall på längre sikt. Vi kommer även att göra kontinuerliga uttag för att
initialt göra fallserier och beskriva utfall under graviditet, förlossning och nyföddhetstid för mor och barn.</t>
  </si>
  <si>
    <t>I första hand upp till 1000 givare.</t>
  </si>
  <si>
    <t>Upp till 3000 forskningspersoner per år.</t>
  </si>
  <si>
    <t>Studien syftar till att testa de kliniska effekterna av behandlingen på självskattad oro och jämföra
resultaten för behandlingsgruppen och väntelistegruppen. Med 90% power att upptäcka en liten skillnad
mellan grupperna (d = 0,3) och utrymme för 30% avhopp, bedömer vi att 670 deltagare kommer att vara
tillräckligt antal (alfa-nivå = 0,05).</t>
  </si>
  <si>
    <t>Maximalt 100 personer kommer att inkluderas.</t>
  </si>
  <si>
    <t>Maximalt 400 IVA-vårdade patienter och 400 patienter vårdade på infektionsavdelning eller annan
avdelning som vårdar Covid-19 patienter.</t>
  </si>
  <si>
    <t>Vi kommer att inkludera så många forskningspersoner som vårdas inneliggande som möjligt samt 150
personal.
Studier av immunologiskt minne, B-celler och T-celler: Maximalt 100 inneliggande patienter med allvarlig
sjukdom och 100 personer med mild sjukdom.</t>
  </si>
  <si>
    <t>Vi kommer kunna analysera upp till 3500 MS patienter och 1000-7000 friska individer per vecka (beroende på finansiering, möjlighet att utöka labpersonal och tillgång till kit).</t>
  </si>
  <si>
    <t>Maximalt 50 patienter ska få plasmabehandling och ytterligare 50 ska följas som kontroller. Det behövs en donator för varje patient som erhåller behandling, dvs 50 donatorer. Sammanlagt 150 personer.</t>
  </si>
  <si>
    <t>Studie 1: Vi räknar med att ungefär 1000 patienter kommer att bli aktuella under 1 år
Studie 2: Ca 500
Studie 3: Populationsbaserat</t>
  </si>
  <si>
    <t>5-10 personer</t>
  </si>
  <si>
    <t>I Storbritannien fick appen 1.5 miljoner vuxna användare under de första fem dagarna, vilket innebär att 2% av deras totala befolkningen redan deltar i studien. Om vi får samma täckningsgrad i Sverige kommer 200 000 personer börjat delta i studien inom en vecka efter att appen släpps (vilket kan ske omedelbart efter att etiskt godkännande föreligger).</t>
  </si>
  <si>
    <t>Minst 500. Max 1 000.</t>
  </si>
  <si>
    <t>Ca 500</t>
  </si>
  <si>
    <t>För delstudie 1 kommer initialt ca 240 personer (initialt anestesikliniken vid St Görans sjukhus) att erbjudas
deltagande, men ytterligare vårdpersonal kan tillkomma om andra kliniker medverkar. För de kvalitativa
delmomenten kommer de som är aktuella i de olika rollerna att tillfrågas att delta i intervjuer alternativt
fokusgrupper. Det beräknas omfatta ett tiotal psykologer som ansvarar för grupphandlingstillfällena, samt
ungefär lika många chefer på olika nivåer i organisationen.</t>
  </si>
  <si>
    <t>I intervjustudien räknar vi med ca 15-20 intervjuer maximalt. I dagboksstudien kan det bli 30-50 dagböcker.
Internetstudierna rör en grupp på 1277 medlemmar, men av dessa är ca 70 aktiva.</t>
  </si>
  <si>
    <t>Cirka 100 personer</t>
  </si>
  <si>
    <t>Konsekutiva individer som vårdas för diagnosen COVID-19 inom Sahlgrenska Universitetssjukhuset och på
övriga sjukhus i Västra Götalandsregionen, där vi estimerar att under en första våg av insjuknande ha 5000-
8000 sjukhusvårdade.</t>
  </si>
  <si>
    <t>Totalt kommer 30 forskningspersoneratt inkluderas. Det finns ett delprojekt där patienter med ett högt a
pulmonalisblodtryck (&gt;50 mmHg) kommer att inhalationsbehandlas med antingen milinon eller
prostacyklin.</t>
  </si>
  <si>
    <t>100 forskningspersoner</t>
  </si>
  <si>
    <t xml:space="preserve">4000 personer </t>
  </si>
  <si>
    <t>Drygt 10,000,000 individer.</t>
  </si>
  <si>
    <t>Cirka 1 500 000 personer</t>
  </si>
  <si>
    <t>Samtliga patienter som uppfyller inklusionskriterierna vid abortmottagningen och förlossningen. Dessutom
inkluderas 20 friska kvinnor efter fullgången graviditet som efter förlossningen ombeds donera sina
moderkakor.</t>
  </si>
  <si>
    <t>Målet är att inkludera 100 individer.</t>
  </si>
  <si>
    <t>Se 6.2: Studiepopulationen utgörs av vuxna personer, som rekryteras via sociala medier. De utgör därmed ett bekvämlighetsurval. Statistisk styrka för korrelationer och prediktiva modeller kommer att vara tillräcklig baserat på uppskattningar av "tumregel" och våra tidigare studier. Vi kommer att ha tillräcklig statistisk power och rimlig tillförlitlighet med en förväntad sample storlek på minst 250 deltagare som vi förväntar oss att överträffa. Undersökningen kommer att avslutas när svarsfrekvensen avtar betydligt (baserat på en svarsgraf), förutsatt att vi har nått över den beskrivna nivån.</t>
  </si>
  <si>
    <t>Uppskattningsvis omkring 50000.</t>
  </si>
  <si>
    <t>Ej relevant. Vi kommer att inkludera så många som möjligt under pågående pandemi.</t>
  </si>
  <si>
    <t>Vi avser att analysera 30 patienter, och kommer som max inkludera 50 patienter</t>
  </si>
  <si>
    <t>Urvalet beräknas till cirka 2 000 studenter per universitet men förslag har även kommit på att omfatta alla
studenter på Malmö universitet. Urvalet beräknas omfatta mellan 12 000 och 34 000 studenter. Med en beräknad svarsfrekvens på 10% antas studien omfatta mellan 1200 och cirka 3400 deltagande studenter,
200 per universitet och 2400 för Malmö universitet. Svarsfrekvensen kan bli både lägre eller högre varför
vår uppskattning av kohortens storlek är osäker.</t>
  </si>
  <si>
    <t xml:space="preserve">ALLA LÄKARE PÅ ANIVA-KLINIKEN OCH AVDELNINGSANSVARIGA PÅ COVID-AVDELNINGAR, RÖL KOMMER ATT BLI INFORMERADE OCH SEDAN GÖRS URVALET KONSEKUTIVT TILLS MÄTTNAD OM KUNSKAP FÖR UTVECKLING BESLUTSSTÖD UPPNÅS. Antal läkare inom ANIVA-kliniken är 68. EFTER COVID-19 PERIODEN KOMMER ÄVEN AVDELNINGSLÄKARE PÅ ANDRA AVDELNINGAR MED SVÅRT SJUKA PATIENTER ERBJUDAS BESLUTSSTÖD OCH TILLFRÅGAS OM INTERVJUER, FÖR UTVECKLINGEN AV DET AI-BASERADE STÖDET. </t>
  </si>
  <si>
    <t>Inkludering är baserad på mängd samtal, inte personer.</t>
  </si>
  <si>
    <t xml:space="preserve"> Det totala antalet studenter som berörs kan inte anges då det ännu inte fastställts hur många lärosäten som kommer att medverka i studien, samt därefter hur många studenter som kommer nås av 
annonsering.
 Antalet studenter kan variera från flera hundra till tusentals i baslinjeenkäten. Bland de som 
väljer att delta uppskattas att 50-75% kan komma att delta i 3- och 6-månadersuppfölningarna, utifrån en studie av unga vuxnas svar på enkäter om ANDT frågor, med liknande design (Cunradi 2005).</t>
  </si>
  <si>
    <t>Studierna beräknas inkludera cirka 5000 fall av hjärtstopp utanför sjukhus och 2000 fall på sjukhus.</t>
  </si>
  <si>
    <t xml:space="preserve">50 kliniska fall av COVID-19 som följs longitudinellt
1220 frivilliga i en prevalensstudie av allmänheten
200 frivilliga som följs longitudinellt
--&gt; Totalt provtas 1470 personer under projektet
Utöver detta kommer data hanteras från undersökningar av vårdpersonal, där provtagning sker av institutionerna själva, inte i forskningssyfte, men där resultaten kommer att analyseras. Uppskattningsvis data från 10,000 individer. </t>
  </si>
  <si>
    <t>Ca 154 forskningspersoner som efter genomgång av inklusions- och exklusionskriterier kan genomgå
behandlingsstudien. Vi beräknar att 10-15 av dessa genomgår efterföljande intervju.</t>
  </si>
  <si>
    <t>Vi uppskattar antalet till 600-700 individer beroende på hur lång tid som förflyter fram till 
första datauttag. Fn rör det sig om ca 500 individer. Antalet individer vid senare datauttag är 
svårt att bedöma, men kommer sannolikt att vara flera tusen.</t>
  </si>
  <si>
    <t>I den svenska delen av forskningsprojektet kommer 10 personal inom primärvård att intervjuas samt 10
patienter som sökt svensk primärvård (fysiskt eller digitalt besök) på grund av akut samhällsförvärvad
luftvägsinfektion. Eftersom ytterligare länder i Europa deltar i detta internationella samarbetsprojekt
kommer det totalt att utföras upp till 70 intervjuer av personal och upp till 70 intervjuer av patienter.
"Statistisk styrka/power" är inte relevant i studier med kvalitativ ansats.</t>
  </si>
  <si>
    <t>Vi avser att inkludera 10.000 patienter med olika lungdiagnoser, ffa Covid-19, samt även ett motsvarande antal undersökningar från studiepersoner med lungsymtom som inte visat några förändringar.</t>
  </si>
  <si>
    <t>Uppskattningsvis 500 personer.</t>
  </si>
  <si>
    <t>20‐30 familjer kommer att delta,
och det kan komma
att bli mellan 60-90
studiedeltagare.</t>
  </si>
  <si>
    <t>Fall kommer att inkluderas till minst 5 fall evaluerbara fall med god vävnadskvalitet kunnat analyseras,
högst 10 fall bedöms behövas för att nå detta mål.</t>
  </si>
  <si>
    <t>Minst 100. Kan fler inkluderas är det positivt då det ökar studiens reliabilitet.</t>
  </si>
  <si>
    <t>Vi planerar att inkludera ca 60 personer. För kontrollgruppen som undersökts vid ett tillfälle utan uppföljning planeras ca 30 personer.</t>
  </si>
  <si>
    <t>I de fem olika patientkategorierna kommer följande underlag att eftersträvas:
Parkinson: ca 100 patienter
Myasthenia gravis: 20 patienter
Kronisk obstruktiv lungsjukdom: ca 200 patienter
Stämbandscancer: 25 patienter
Könsdysfori: 25 patienter
Inspelningar från röstfriska kontrollpersoner (hittills insamlade: n=1500).</t>
  </si>
  <si>
    <t>300 stycken</t>
  </si>
  <si>
    <t xml:space="preserve">Proverna från de biobanker som nu sätts upp kommer innehålla material från hundratals personer. I 
delförsök kommer vi att försöka få tillgång till storleksordningen 1000 prover. I försök med självtester kommer vi göra ett försök med upp till 500 personer och om det är framgångsrikt, 
ytterligare 1000
personer efter det.
</t>
  </si>
  <si>
    <t>200 personer</t>
  </si>
  <si>
    <t>Studien är explorerande och covid-19 infektion är en ny sjukdom där incidens inte är känd.</t>
  </si>
  <si>
    <t>Alla patienter som får geriatrisk vård för Covid-19 på ovanstående tre kliniker under 2020 med uppföljning
av ev nya Covid-19 episoder samt mortailtet under två år. Oklart hur många det rör sig om.</t>
  </si>
  <si>
    <t>160 barn med cancer</t>
  </si>
  <si>
    <t>Data från 50 patienter beräknas inkluderas under den tid då inklusionen sker.</t>
  </si>
  <si>
    <t>Okänt men troligen i storleksordningen 100-200 patienter. Samtliga patienter under 2020 och möjligen
beroende på pandemins utveckling 2021. Inga patienter efter 2021.</t>
  </si>
  <si>
    <t>Se ovan, för associationsstudien behövs 200-500 per grupp, i fyra grupper, symtomfria, sjuka som vårdats
hemma, sjukhusvårdade patienter som tillfrisknad utan intensivvård, respektive vårdats på sjukhus på
intensiven. Som mest rekryteras 2000 personer, varav en mindre del av DNA-proverna kommer även att
analyseras med helgenomsekvensning.</t>
  </si>
  <si>
    <t>Hela svenska befolkningen</t>
  </si>
  <si>
    <t xml:space="preserve"> - </t>
  </si>
  <si>
    <t>Målsättningen är att provta 20 000 individer i Sverige uppdelad i olika kohorter. Varje analyserad kohort kommer att vara lägst 50 personer och högst 2000.</t>
  </si>
  <si>
    <t>225 totalt (internationellt) varav c:a 30 beräknas inkluderas vid Danderyds sjukhus</t>
  </si>
  <si>
    <t>På Danderyds intensivvårdsavdelning arbetar ca 300 personer. Då studien är rent deskriptiv behövs ingen
statistisk styrka för att uppnå något resultat.</t>
  </si>
  <si>
    <t xml:space="preserve"> Då detta är en registerstudie baserad på RTB så inkluderas totalt sett Sveriges befolkning (10 
milj). Även för den grupp som utvecklar Covid-19 kan man förvänta sig att antalet med tiden kommer att bli högt under projektets gång. Det är inte möjligt att i detta skede veta hur stort underlaget kommer att bli.</t>
  </si>
  <si>
    <t>Vi räknar med att inkludera ca 50-70 forskningspersoner.</t>
  </si>
  <si>
    <t>ca 3 miljoner med hypertoni, diabetes, kranskärlssjukdom, hjärtsvikt, arytmier, fetma och kronisk njursjukdom.</t>
  </si>
  <si>
    <t>Max 200 prover</t>
  </si>
  <si>
    <t>Flera hundra tusen.</t>
  </si>
  <si>
    <t>Ja/Nej</t>
  </si>
  <si>
    <t>Ja/Nej, viss data kommer att hämtas ur patientens journal.</t>
  </si>
  <si>
    <t xml:space="preserve">Ja/Nej          Ja endast för del 1 med insamling av retrospektiva kliniska data. För del 2 med provtagning, är barn inte inkluderade. </t>
  </si>
  <si>
    <t xml:space="preserve">Gröna fält är tillagda i efterhand eller en uppdelning andra kolumner
För </t>
  </si>
  <si>
    <t>Biometriska uppgifter</t>
  </si>
  <si>
    <t>En persons sexualliv</t>
  </si>
  <si>
    <t>Religiös eller filosofisk övertygelse</t>
  </si>
  <si>
    <t>Avgiftskategori</t>
  </si>
  <si>
    <t>Från Till</t>
  </si>
  <si>
    <t>Ansvarig huvudman</t>
  </si>
  <si>
    <t>Kombinerad, randomiserad, dubbelblind, dosbekräftande fas 3a-studie med parallell design för att bedöma effekt och säkerhet av topikal behandling med 1% GPB-kräm i 4 veckor jämfört med placebo och öppen fas 3b-studie för att bedöma långvarig effekt och säkerhet hos patienter med primär axillär hyperhidros som behandlas med 1% GPB-kräm</t>
  </si>
  <si>
    <t>Katarina Berndtsson Blom</t>
  </si>
  <si>
    <t>Ladulaas Kliniska Studier (Ladulaas AB)</t>
  </si>
  <si>
    <t>Personlighetsfaktorer och dess påverkan på inlärning och övertygelser</t>
  </si>
  <si>
    <t>Predrag Petrovic</t>
  </si>
  <si>
    <t>En öppen, multicenter, explorativ, fas 2-studie för att utvärdera effekt och säkerhet av en subkutan (under huden) injektion av CAM2029 (oktreotid subkutan depå) hos patienter med COVID-19 med akut andningssiktissyndrom (ARDS)</t>
  </si>
  <si>
    <t>Per Åkesson</t>
  </si>
  <si>
    <t>Covid-19 och populationens mottaglighet för information om smittskyddsåtgärder - en internationell studie om befolkningens benägenhet att implementera och upprätthålla utfärdade riktlinjer.</t>
  </si>
  <si>
    <t>Förändrade vårdmiljöer – Hur påverkar Covid -19 pandemin sjuksköterskors arbetsförhållanden och patientsäkerheten?</t>
  </si>
  <si>
    <t>Anders Hedman</t>
  </si>
  <si>
    <t>Prostate Cancer data Base (PCBaSe) 4.0: Registerbaserade studier av prostatacancer i Sverige utgångna från Nationella prostatacancerregistret (NPCR)</t>
  </si>
  <si>
    <t>Covid-19 - rehabiliteringsmedicinska perspektiv kring hälsa, rehabilitering och arbete för patienter så väl som personal</t>
  </si>
  <si>
    <t>2020-04303</t>
  </si>
  <si>
    <t>Föräldrars upplevelser av separation från sitt nyfödda barn pga. Covid-19 pandemin</t>
  </si>
  <si>
    <t>Maria Grandahl</t>
  </si>
  <si>
    <t>2020-04314</t>
  </si>
  <si>
    <t>Kliniska parametrar, biomarkörer och artificiell intelligens hos patienter som sjukhusvårdas för Covid-19</t>
  </si>
  <si>
    <t>Marcus Ståhlberg</t>
  </si>
  <si>
    <t>2020-04323</t>
  </si>
  <si>
    <t>John Söfteland</t>
  </si>
  <si>
    <t>2020-04327</t>
  </si>
  <si>
    <t>2020-04332</t>
  </si>
  <si>
    <t>Proaktiv testning för covid-19 vid Campus Umeå</t>
  </si>
  <si>
    <t>Anders Johansson</t>
  </si>
  <si>
    <t>2020-04339</t>
  </si>
  <si>
    <t>2020-04360</t>
  </si>
  <si>
    <t>2020-04375</t>
  </si>
  <si>
    <t>Direkta och indirekta effekter av covid-19 på stroke och strokevård i Sverige-en registerbaserad studie</t>
  </si>
  <si>
    <t>Mia Von Euler</t>
  </si>
  <si>
    <t>2020-04377</t>
  </si>
  <si>
    <t>2020-04381</t>
  </si>
  <si>
    <t>Digital vård och covid-19: Möjligheterna för digital vård i tider av samhällsspridning av infektionssjukdom i Sverige</t>
  </si>
  <si>
    <t>Björn Ekman</t>
  </si>
  <si>
    <t>2020-04383</t>
  </si>
  <si>
    <t>2020-04385</t>
  </si>
  <si>
    <t>En randomiserad öppen studie utvärderande den diagnostiska användbarheten av Lumentin® 44 som kontrastmedel vid CT-enterografi jämfört med MR-enterografi i patienter med Crohns sjukdom</t>
  </si>
  <si>
    <t>Jan Marsal</t>
  </si>
  <si>
    <t>2020-04388</t>
  </si>
  <si>
    <t>Öppnandet av Karolinska Institutets Campus hösten 2020: Utvärdering och främjande av medvetenheten om COVID-19</t>
  </si>
  <si>
    <t>Joakim Dillner, KI</t>
  </si>
  <si>
    <t>2020-04392</t>
  </si>
  <si>
    <t>The Scandinavian Post-CoVID Cohort Study -SPCC</t>
  </si>
  <si>
    <t>Jonas Axelsson</t>
  </si>
  <si>
    <t>RED Clinic AB</t>
  </si>
  <si>
    <t>2020-04395</t>
  </si>
  <si>
    <t>Undersökning om ungdomars upplevelse av vården under coronapandemin</t>
  </si>
  <si>
    <t>Charlotte Nylander</t>
  </si>
  <si>
    <t>2020-04403</t>
  </si>
  <si>
    <t>2020-04420</t>
  </si>
  <si>
    <t>Omstruktureringar i besöksnäringen i spåren av covid-19: konsekvenser för individer och arbetsmiljöer</t>
  </si>
  <si>
    <t>Alexis Rydell</t>
  </si>
  <si>
    <t>2020-04428</t>
  </si>
  <si>
    <t>Introduktion av nya medarbetare och handledning av studenter under en pandemi - Utmaningar för intensivvårdssjuksköterskor vid vård av svårt sjuka patienter med Covid-19</t>
  </si>
  <si>
    <t>Mona Persenius</t>
  </si>
  <si>
    <t>2020-04443</t>
  </si>
  <si>
    <t>2020-04444</t>
  </si>
  <si>
    <t>2020-04451</t>
  </si>
  <si>
    <t>2020-04456</t>
  </si>
  <si>
    <t>Effekterna av covid-19 pandemin på omhändertagandet av kärlkirurgiska patienter i Sverige</t>
  </si>
  <si>
    <t>Helen Sinabulya</t>
  </si>
  <si>
    <t>2020-04457</t>
  </si>
  <si>
    <t>Genetiska och epidemiologiska studier av nylanserade läkemedel för personer med Multipel Skleros (MS) akronym IMSE II</t>
  </si>
  <si>
    <t>Tomas Olsson</t>
  </si>
  <si>
    <t>2020-04476</t>
  </si>
  <si>
    <t>COVID-19 och Parkinsons sjukdom - om samhällen i kris och kroniska sjukdomar</t>
  </si>
  <si>
    <t>Dag Nyholm</t>
  </si>
  <si>
    <t>2020-04479</t>
  </si>
  <si>
    <t>COVID-19 - retrospektiv mor-barn studie</t>
  </si>
  <si>
    <t>Lars Navér</t>
  </si>
  <si>
    <t>2020-04487</t>
  </si>
  <si>
    <t>2020-04498</t>
  </si>
  <si>
    <t>Kartläggning av fysisk funktion efter covid-19</t>
  </si>
  <si>
    <t>Emma Nilsing Strid</t>
  </si>
  <si>
    <t>2020-04524</t>
  </si>
  <si>
    <t>Har informationen om Covid-19 pandemin varit åtkomlig och begriplig för personer med funktionsnedsättning och kan den förbättras?</t>
  </si>
  <si>
    <t>Catharina Gustavsson</t>
  </si>
  <si>
    <t>2020-04540</t>
  </si>
  <si>
    <t>COVID-19 - prospektiv mamma-barn studie</t>
  </si>
  <si>
    <t>2020-04568</t>
  </si>
  <si>
    <t>Covid-19 hos individer som lever med hiv i Sverige</t>
  </si>
  <si>
    <t>Christina Carlander</t>
  </si>
  <si>
    <t>2020-04574</t>
  </si>
  <si>
    <t>2020-04575</t>
  </si>
  <si>
    <t>Hållbar arbetsmiljö, hälsa, patientsäkerhet och produktivitet och konsekvenser av Covid-19 pandemin</t>
  </si>
  <si>
    <t>Malin Lohela Karlsson</t>
  </si>
  <si>
    <t>2020-04577</t>
  </si>
  <si>
    <t>Betydelsen av kommuners olika organisation av äldreomsorg och äldrevård och deras åtgärder mot covid-19 för dödlighet och vårdutnyttjande bland äldre personer i Region Stockholm</t>
  </si>
  <si>
    <t>Bo Burström</t>
  </si>
  <si>
    <t>2020-04592</t>
  </si>
  <si>
    <t>Vårdkvalitet i livets slutskede vid dödsfall under covid-19-pandemin 2020</t>
  </si>
  <si>
    <t>Lisa Martinsson</t>
  </si>
  <si>
    <t>2020-04595</t>
  </si>
  <si>
    <t>Implementering av fälttestning för SARS-CoV-2</t>
  </si>
  <si>
    <t>Ka-Wei Tang</t>
  </si>
  <si>
    <t>2020-04598</t>
  </si>
  <si>
    <t>Effekt och säkerhet med Ustekinumab vid re-induktionsbehandling hos patienter med måttligt till svårt aktiv Crohns sjukdom med sekundär behandlingssvikt.</t>
  </si>
  <si>
    <t>Olof Grip</t>
  </si>
  <si>
    <t>2020-04605</t>
  </si>
  <si>
    <t>2020-04607</t>
  </si>
  <si>
    <t>Covid19 egenvården och dess effekter</t>
  </si>
  <si>
    <t>Mats Målqvist</t>
  </si>
  <si>
    <t>2020-04608</t>
  </si>
  <si>
    <t>Äldres upplevelser av äldreomsorgen</t>
  </si>
  <si>
    <t>Lena Marmstål Hammar</t>
  </si>
  <si>
    <t>2020-04613</t>
  </si>
  <si>
    <t>Digital och icke-invasiv screening för COVID-19 med hjälp av artificiell intelligens-baserad analys av EKG (DISCOVER-konsortiet)</t>
  </si>
  <si>
    <t>Pyotr Platonov</t>
  </si>
  <si>
    <t>2020-04616</t>
  </si>
  <si>
    <t>2020-04626</t>
  </si>
  <si>
    <t>En internationell kartläggning av sederings-, analgesi- och deliriumhantering hos vuxna patienter inom intensivvård (SaNDMAN studien) med särskilt fokus på COVID-19 patienter</t>
  </si>
  <si>
    <t>2020-04635</t>
  </si>
  <si>
    <t>Russinmask eller panik: hanteringsstrategier i covid-19:s desinformationslandskap</t>
  </si>
  <si>
    <t>Ola Svenonius</t>
  </si>
  <si>
    <t>Totalförsvarets forskningsinstitut</t>
  </si>
  <si>
    <t>2020-04648</t>
  </si>
  <si>
    <t>2020-04652</t>
  </si>
  <si>
    <t>Optimal tid för kirurgi efter SARS-CoV-2 infektion</t>
  </si>
  <si>
    <t>Shahin Mohseni</t>
  </si>
  <si>
    <t>2020-04659</t>
  </si>
  <si>
    <t>2020-04669</t>
  </si>
  <si>
    <t>Att arbeta med personal-, chefs- och krisstöd i hälso- och sjukvården under covid-19-pandemin</t>
  </si>
  <si>
    <t>Annika Lindahl</t>
  </si>
  <si>
    <t>2020-04672</t>
  </si>
  <si>
    <t>2020-04674</t>
  </si>
  <si>
    <t>T-cellssvar mot SARS-CoV-2 antigen hos personal vid Infektionskliniken Region Västmanland</t>
  </si>
  <si>
    <t>Projekttitel</t>
  </si>
  <si>
    <t>Kolumn1</t>
  </si>
  <si>
    <t>Projekttid</t>
  </si>
  <si>
    <t>&gt;=0</t>
  </si>
  <si>
    <t>procent</t>
  </si>
  <si>
    <t>% har ett halvårs planerad projekttid</t>
  </si>
  <si>
    <t>&lt;367</t>
  </si>
  <si>
    <t>&lt;731</t>
  </si>
  <si>
    <t>&gt;=367</t>
  </si>
  <si>
    <t>&gt;=731</t>
  </si>
  <si>
    <t>% har ett års planerad projekttid</t>
  </si>
  <si>
    <t>% har två års planerad projekttid</t>
  </si>
  <si>
    <t>% har mer än två års planerad projekttid</t>
  </si>
  <si>
    <t>&lt;185</t>
  </si>
  <si>
    <t>&gt;=185</t>
  </si>
  <si>
    <t>Barnstudier</t>
  </si>
  <si>
    <t>% av studierna inkluderar inte barn</t>
  </si>
  <si>
    <t>Registerstudier</t>
  </si>
  <si>
    <t>Antal</t>
  </si>
  <si>
    <t>% av studierna använder registerdata</t>
  </si>
  <si>
    <t>Beräknat antal patienter</t>
  </si>
  <si>
    <t>&lt;50</t>
  </si>
  <si>
    <t>&gt;=100</t>
  </si>
  <si>
    <t>&gt;=50</t>
  </si>
  <si>
    <t>&lt;100</t>
  </si>
  <si>
    <t>&lt;500</t>
  </si>
  <si>
    <t>&gt;=500</t>
  </si>
  <si>
    <t>&lt;1000</t>
  </si>
  <si>
    <t>&gt;=1000</t>
  </si>
  <si>
    <t>&lt;5000</t>
  </si>
  <si>
    <t>&gt;=5000</t>
  </si>
  <si>
    <t>&lt;100000000</t>
  </si>
  <si>
    <t>Procent</t>
  </si>
  <si>
    <t>% av studierna har 0-50 planerade patienter</t>
  </si>
  <si>
    <t>Antal patienter i icke-registerstudier</t>
  </si>
  <si>
    <t>Median antal patienter per studie</t>
  </si>
  <si>
    <t>Cov eller Corona</t>
  </si>
  <si>
    <t>Industrisponsring från EudraCT, fråga LV om medtechprövningar</t>
  </si>
  <si>
    <t>kategori</t>
  </si>
  <si>
    <t>Till</t>
  </si>
  <si>
    <t>2020-00911</t>
  </si>
  <si>
    <t>Skillnader i bedömningar och beslut om insatser som kan utgöra risk för diskriminering - en kvalitativ studie om socialsekreterares strategier och utmaningar inom den sociala barn- och ungdomsvården</t>
  </si>
  <si>
    <t>Birgitta  Svensson</t>
  </si>
  <si>
    <t>En fas 3, öppen, roll-over studie för att utvärdera säkerhet och effekt av långtidsbehandling med VX-661 i kombination med ivacaftor hos patienter 12 år och äldre med cystisk fibros,homozygota eller heterozygota för F5O8del-CFTR-mutationen</t>
  </si>
  <si>
    <t>2020-04533</t>
  </si>
  <si>
    <t>Livskvalitet hos den vuxna svenska befolkningen</t>
  </si>
  <si>
    <t>Roger Olofsson Bagge</t>
  </si>
  <si>
    <t>Caroline Stridsman</t>
  </si>
  <si>
    <t>2020-04704</t>
  </si>
  <si>
    <t>Förändrade arbetssätt i akademin under Covid- 19 pandemin: på väg mot det nya normala?</t>
  </si>
  <si>
    <t>Isil Karatuna</t>
  </si>
  <si>
    <t>2020-04717</t>
  </si>
  <si>
    <t>Sjukdomsförlopp och immunitetsutveckling av SARS-Covid2 hos unga och barn.</t>
  </si>
  <si>
    <t>2020-04733</t>
  </si>
  <si>
    <t>Utveckling av beslutsstöd för att avgöra misstanke om COVID-19 och behov av isolering vid besök på akutmottagningen</t>
  </si>
  <si>
    <t>Martin Gerdin Wärnberg</t>
  </si>
  <si>
    <t>2020-04736</t>
  </si>
  <si>
    <t>Tillgång till sexuell och reproduktiv hälsa och rättigheter under Covid19 pandemin: en global enkät</t>
  </si>
  <si>
    <t>Margit Endler</t>
  </si>
  <si>
    <t>2020-04759</t>
  </si>
  <si>
    <t>Välbefinnande bland hemtjänstens äldre brukare under och efter COVID-19: Om ofrivillig ensamhet, intimitet på avstånd och trygghetsskapande bemötande</t>
  </si>
  <si>
    <t>Clary Krekula</t>
  </si>
  <si>
    <t>FoU Välfärd Värmland</t>
  </si>
  <si>
    <t>2020-04771</t>
  </si>
  <si>
    <t>Hur har arbetsmiljön och återhämtning bland sjukvårdspersonal påverkats av covid-19 pandemin? 
Ett medarbetar- och chefsperspektiv</t>
  </si>
  <si>
    <t>Helle Wijk</t>
  </si>
  <si>
    <t>2020-04798</t>
  </si>
  <si>
    <t>2020-04800</t>
  </si>
  <si>
    <t>2020-04802</t>
  </si>
  <si>
    <t>Säker transport av svårt sjuka Covid-19 intensivvårdspatienter mellan olika sjukhus - en retrospektiv studie</t>
  </si>
  <si>
    <t>Jyrki Tenhunen</t>
  </si>
  <si>
    <t>2020-04805</t>
  </si>
  <si>
    <t>Vårdsökande och mortalitet i beroendesjukdomar, förgiftningar, suicidförsök och suicid före och under COVID-19-pandemin</t>
  </si>
  <si>
    <t>2020-04825</t>
  </si>
  <si>
    <t>2020-04833</t>
  </si>
  <si>
    <t>Utveckling av ett test för T-cellsimmunitet mot SARS-CoV-2 vid COVID-19</t>
  </si>
  <si>
    <t>Hans Grönlund</t>
  </si>
  <si>
    <t>2020-04834</t>
  </si>
  <si>
    <t>Covid-19-pandemins konsekvenser för bussförare i lokal-och regional kollektivtrafik</t>
  </si>
  <si>
    <t>Anna Sjörs Dahlman</t>
  </si>
  <si>
    <t>Statens väg- och transportforskningsinstitut</t>
  </si>
  <si>
    <t>2020-04847</t>
  </si>
  <si>
    <t>Antikroppssvar mot SARS-Cov-2 i relation till individens blodgrupp i AB0-systemet</t>
  </si>
  <si>
    <t>Fredrik Noborn</t>
  </si>
  <si>
    <t>Region Västernorrland</t>
  </si>
  <si>
    <t>2020-04861</t>
  </si>
  <si>
    <t>Effekter av Covid 19-pandemin på alkoholkonsumtionen i olika grupper</t>
  </si>
  <si>
    <t>Björn Trolldal</t>
  </si>
  <si>
    <t>Centralförbundet för alkohol- och narkotikaupplysning (CAN)</t>
  </si>
  <si>
    <t>2020-04862</t>
  </si>
  <si>
    <t>REAGERA - Sjukvårdens ansvar i mötet med utsatta äldre. Personalintervention</t>
  </si>
  <si>
    <t>Johanna Simmons</t>
  </si>
  <si>
    <t>2020-04876</t>
  </si>
  <si>
    <t>2020-04879</t>
  </si>
  <si>
    <t>2020-04903</t>
  </si>
  <si>
    <t>Hälsa och välbefinnande bland ungdomar som lever med och utan HIV i Sydafrika under COVID-19 pandemin (BUDDY)</t>
  </si>
  <si>
    <t>Anna Kågesten</t>
  </si>
  <si>
    <t>2020-04906</t>
  </si>
  <si>
    <t>2020-04907</t>
  </si>
  <si>
    <t>2020-04944</t>
  </si>
  <si>
    <t>Behandling med testosteron-5-alfa-reduktashämmare och risken att drabbas av allvarlig covid-19. -En registerstudie</t>
  </si>
  <si>
    <t>Susanne Tornhamre</t>
  </si>
  <si>
    <t>2020-04949</t>
  </si>
  <si>
    <t>2020-04952</t>
  </si>
  <si>
    <t>2020-04959</t>
  </si>
  <si>
    <t>2020-04963</t>
  </si>
  <si>
    <t>Upplevelser och erfarenheter av strategiskt arbete hos personer i ledande ställning inom primärvård, kommunal vård och omsorg samt smittskydd och vårdhygien under den pågående covid-19 pandemin - en intervjustudie i Sverige och Norge.</t>
  </si>
  <si>
    <t>Ärendemening (projekttitel)</t>
  </si>
  <si>
    <t>Hälso- och sjukvårdsregion</t>
  </si>
  <si>
    <t>Startdatum</t>
  </si>
  <si>
    <t>Slutdatum</t>
  </si>
  <si>
    <t>Beräknat antal forskningspersoner</t>
  </si>
  <si>
    <t>Beräknad projekttid</t>
  </si>
  <si>
    <t>Studien kommer att använda registerdata</t>
  </si>
  <si>
    <t>Barn ingår bland forskningspersonerna</t>
  </si>
  <si>
    <t>Godkända etikprövningsansökningar</t>
  </si>
  <si>
    <t>Utdragsdatum från Etikprövningsmyndigheten:</t>
  </si>
  <si>
    <t>Publiceringslänk:</t>
  </si>
  <si>
    <t>www.kliniskastudier.se/statistik/etikgodkanda-studier-rorande-covid-19</t>
  </si>
  <si>
    <t>Urval:</t>
  </si>
  <si>
    <t>Projektsammanfattning</t>
  </si>
  <si>
    <t>Databearbetning:</t>
  </si>
  <si>
    <t>Datakälla:</t>
  </si>
  <si>
    <t>Etikprövningsmyndigheten: ärendelista från diarum (kolumn A-D, F-I) samt fördjupad information från ansökningshandlingar (kolumn E, J-T).
Tomma fält: Vetenskapsrådet saknar information i dagsläget. Ambitionen är att komplettera så snart informationen finns tillgänglig.</t>
  </si>
  <si>
    <t>Medverkande sjukvårdsregioner</t>
  </si>
  <si>
    <t>Ärendetyp "medicin" (ansökningar klassade som "övrig" inkluderas ej).
Avgiftskategori A-E (avgiftskategori F ändringsansökningar inkluderas ej).
Ärendemeningen ska innehålla "cov" eller "corona" (det kan därför finnas covid-19-forskning som saknas).
Beslutsutgång "Godkänd" eller "Godkänd med villkor".</t>
  </si>
  <si>
    <t>2020-01325</t>
  </si>
  <si>
    <t>Effekter av fysisk kondition och kognitiv förmåga på hjärnans hälsa och funktion.</t>
  </si>
  <si>
    <t>Maria Åberg</t>
  </si>
  <si>
    <t>2020-01476</t>
  </si>
  <si>
    <t>2020-01568</t>
  </si>
  <si>
    <t>REALE; Relationen mellan katastrofmedicinsk utbildning och levda erfarenheter av att arbeta i katastrofer</t>
  </si>
  <si>
    <t>Karin Hugelius</t>
  </si>
  <si>
    <t>2020-02383</t>
  </si>
  <si>
    <t>Swedish Cohort Consortium (Cohorts.se) andra analysomgången</t>
  </si>
  <si>
    <t>2020-02460</t>
  </si>
  <si>
    <t>Förändringar av arbetsmodeller under coronapandemin i Stockholms ambulanssjukvård- en systematisk utvärdering</t>
  </si>
  <si>
    <t>Veronica Lindström</t>
  </si>
  <si>
    <t>2020-03031</t>
  </si>
  <si>
    <t>Att leva med cancer under corona-krisen 2020</t>
  </si>
  <si>
    <t>Lisen Arnheim Dahlström</t>
  </si>
  <si>
    <t>War on Cancer AB</t>
  </si>
  <si>
    <t>2020-03073</t>
  </si>
  <si>
    <t>Europeisk och nationell studie av hjärtpåverkan vid multisystem inflammation på barn</t>
  </si>
  <si>
    <t>Gunnar Bergman</t>
  </si>
  <si>
    <t>2020-03211</t>
  </si>
  <si>
    <t>Patienters och anhörigas upplevelser av vård i hemmet under coronapandemin</t>
  </si>
  <si>
    <t>Doris Lydahl</t>
  </si>
  <si>
    <t>2020-03286</t>
  </si>
  <si>
    <t>Ansökan om bedömning för coronaenkät om alkohol (corona-alkohol BO11)</t>
  </si>
  <si>
    <t>Andrea de Bejczy</t>
  </si>
  <si>
    <t>2020-03342</t>
  </si>
  <si>
    <t>En undersökning om hur äldre personers levnadsvanor förändrats under coronapandemin</t>
  </si>
  <si>
    <t>Bettina Meinow</t>
  </si>
  <si>
    <t>Stiftelsen Stockholms läns Äldrecentrum</t>
  </si>
  <si>
    <t>2020-03529</t>
  </si>
  <si>
    <t>Identifiering av nya prognostiska markörer vid akuta infektioner i luftvägarna</t>
  </si>
  <si>
    <t>Josef Järhult</t>
  </si>
  <si>
    <t>2020-03718</t>
  </si>
  <si>
    <t>Äldrevänlig kommun - Livssituation och möjlighet till delaktighet för äldre i samhället under inverkan av Coronapandemin.</t>
  </si>
  <si>
    <t>Maria Hedman</t>
  </si>
  <si>
    <t>2020-03857</t>
  </si>
  <si>
    <t>Emotionellt minne</t>
  </si>
  <si>
    <t>2020-03945</t>
  </si>
  <si>
    <t>Vad har vi lärt oss och vad ska vi lära oss om antikroppar mot den nya Coronavirussjukdomen</t>
  </si>
  <si>
    <t>2020-03981</t>
  </si>
  <si>
    <t>Disruption - hur påverkas primärvårdens arbete och psykosociala arbetsmiljö av coronapandemin?</t>
  </si>
  <si>
    <t>Per Nilsen, Linköpings universitet</t>
  </si>
  <si>
    <t>2020-04201</t>
  </si>
  <si>
    <t>En fas 1/2-studie av den orala TRK-hämmaren LOXO-101 hos pediatriska patienter med framskridna solida eller primära tumörer i centrala nervsystemet</t>
  </si>
  <si>
    <t>Ingrid Øra</t>
  </si>
  <si>
    <t>2020-04202</t>
  </si>
  <si>
    <t>Hälsa, livsvillkor och levnadsvanor bland vuxna i Värmland före och efter coronapandemin bröt ut i Sverige</t>
  </si>
  <si>
    <t>Anu Molarius</t>
  </si>
  <si>
    <t>2020-04611</t>
  </si>
  <si>
    <t>CORVETTE - Corona virus evaluering av transmitterad infektion och ett transformerat effektivt antikroppssvar</t>
  </si>
  <si>
    <t>Johan Jendle</t>
  </si>
  <si>
    <t>2020-04758</t>
  </si>
  <si>
    <t>INSTAR-studien: En randomeriserad dubbelblind studie för att förebygga astma hos barn</t>
  </si>
  <si>
    <t>Jon Konradsen</t>
  </si>
  <si>
    <t>2020-04780</t>
  </si>
  <si>
    <t>Att vara lärare på distans: en studie av gymnasielärares erfarenheter av omställningen till distansundervisning under Coronavåren 2020</t>
  </si>
  <si>
    <t>Anders Sonesson</t>
  </si>
  <si>
    <t>2020-04935</t>
  </si>
  <si>
    <t>Hur har corona-pandemin påverkat sökmönstret för barn till akutmottagningen på Sundsvalls Sjukhus?</t>
  </si>
  <si>
    <t>David Holmberg</t>
  </si>
  <si>
    <t>2020-04976</t>
  </si>
  <si>
    <t>Långtidseffekt av SARS-COV2 infektion på kardiovaskulära och cerebrala systemet under pågående COVID-pandemi</t>
  </si>
  <si>
    <t>2020-04984</t>
  </si>
  <si>
    <t>2020-04987</t>
  </si>
  <si>
    <t>Hur påverkas lungkapaciteten hos personer som genomgått medelsvår-svår Covid-19 av specifik fysioterapeutisk träning, samt hur upplevs vårdtid, rehabperiod och efterförlopp?</t>
  </si>
  <si>
    <t>Lena Nordgren</t>
  </si>
  <si>
    <t>2020-04999</t>
  </si>
  <si>
    <t>Analyser av mikrobiella och immunologiska svar i luftvägarna hos covid-19 patienter som grund för nya behandlingsstrategier</t>
  </si>
  <si>
    <t>Birgitta Henriques-Normark</t>
  </si>
  <si>
    <t>2020-05001</t>
  </si>
  <si>
    <t>Studier av basal immunologi med blodceller från friska individer</t>
  </si>
  <si>
    <t>Rikard Holmdahl</t>
  </si>
  <si>
    <t>2020-05011</t>
  </si>
  <si>
    <t>Immunsignalering och bakteriell kolonisering vid KOL och kronisk bronkit</t>
  </si>
  <si>
    <t>Anders Lindén</t>
  </si>
  <si>
    <t>2020-05016</t>
  </si>
  <si>
    <t>2020-05022</t>
  </si>
  <si>
    <t>2020-05032</t>
  </si>
  <si>
    <t>Undersökning av immunitet för covid19 hos barn och pedagogisk personal i ett svenskt sammanhang</t>
  </si>
  <si>
    <t>2020-05040</t>
  </si>
  <si>
    <t>Övervakning av vitala parametrar hos patienter infekterade med covid-19 som vårdas i hemmet, en randomiserad genomförbarhetsstudie</t>
  </si>
  <si>
    <t>Erik Malmström</t>
  </si>
  <si>
    <t>2020-05047</t>
  </si>
  <si>
    <t>Magnus Gisslén</t>
  </si>
  <si>
    <t>2020-05050</t>
  </si>
  <si>
    <t>Covid och det centrala nervsystemet: biomarkörer för inflammation och neurodegeneration, bilddiagnostik och kognitivt status</t>
  </si>
  <si>
    <t>Aylin Yilmaz</t>
  </si>
  <si>
    <t>2020-05053</t>
  </si>
  <si>
    <t>Luftföroreningar och COVID-19: Populationsbaserad studie</t>
  </si>
  <si>
    <t>Össur Ingi Emilsson</t>
  </si>
  <si>
    <t>2020-05058</t>
  </si>
  <si>
    <t>ADJUST-ADHD –anpassning, reaktioner, beteenden och behandlingssvar under Covid-19 pandemin hos personer med ADHD</t>
  </si>
  <si>
    <t>Katarina Danielsson</t>
  </si>
  <si>
    <t>2020-05069</t>
  </si>
  <si>
    <t>2020-05095</t>
  </si>
  <si>
    <t>Stress och hälsa hos ungdomar i ett livscykelperspektiv</t>
  </si>
  <si>
    <t>Peter Friberg</t>
  </si>
  <si>
    <t>2020-05096</t>
  </si>
  <si>
    <t>Barn och ungas röster om covid-19</t>
  </si>
  <si>
    <t>2020-05141</t>
  </si>
  <si>
    <t>Påverkar skolstängning förekomsten av lgG antikroppar mot SARS-CoV-2 hos gymnasieelever?</t>
  </si>
  <si>
    <t>Martin Sundqvist</t>
  </si>
  <si>
    <t>2020-05156</t>
  </si>
  <si>
    <t>2020-05168</t>
  </si>
  <si>
    <t>Susannah Castenbladh Leach</t>
  </si>
  <si>
    <t>September</t>
  </si>
  <si>
    <r>
      <t xml:space="preserve">"Hälso- och sjukvårdsregion" (kolumn I-O) har lagts till av Vetenskapsrådet men är baserat på uppgifterna om ansvarig och medverkande huvudmän. "Beräknad projekttid" (kolumn P-Q) och "Beräknat antal forskningspersoner" (kolumn R) baseras på uppgifter från ansökningshandlingarna men har bearbetats och tolkats av Vetenskapsrådet. Exempelvis kan en projekttid vara beskriven i fritext eller beroende av godkännandedatumet för ansökan och behöver då tolkas. Beräknat antal patienter kan vara beskrivet som ett intervall och då har mitten av intervallet använts. 
I ansökningshandlingarna är ofta både beräknad projekttid och antal forskningspersoner uppskattningar och kan därför skilja sig mot faktisk projekttid eller hur många forskningspersoner som verkligen rekryteras.
Ett godkännande innebär inte per automatik att en studie har kommit igång men denna sammanställning ger en överblick av den forskning som kan ha startat eller planeras att starta. Det kan exempelvis krävas ytterligare tillstånd eller säkrad finansiering innan ett projekt kan starta och vissa projekt påbörjas aldrig trots en godkänd etikprövningsansökan.
</t>
    </r>
    <r>
      <rPr>
        <sz val="11"/>
        <color theme="8" tint="-0.249977111117893"/>
        <rFont val="Calibri"/>
        <family val="2"/>
        <scheme val="minor"/>
      </rPr>
      <t>Blåmarkerade</t>
    </r>
    <r>
      <rPr>
        <sz val="11"/>
        <color theme="1"/>
        <rFont val="Calibri"/>
        <family val="2"/>
        <scheme val="minor"/>
      </rPr>
      <t xml:space="preserve"> fält innebär att informationen är hämtad direkt från Etikprövningsmyndigheten.
</t>
    </r>
    <r>
      <rPr>
        <sz val="11"/>
        <color theme="9" tint="-0.249977111117893"/>
        <rFont val="Calibri"/>
        <family val="2"/>
        <scheme val="minor"/>
      </rPr>
      <t>Grönmarkerade</t>
    </r>
    <r>
      <rPr>
        <sz val="11"/>
        <color theme="1"/>
        <rFont val="Calibri"/>
        <family val="2"/>
        <scheme val="minor"/>
      </rPr>
      <t xml:space="preserve"> fält innebär att informationen har bearbetats av Vetenskapsrådet.</t>
    </r>
  </si>
  <si>
    <t>2020-02153, Information hämtad från ändringsansökan 2020-04323 då bilaga 01 ej inkommit i grundansökan</t>
  </si>
  <si>
    <t>2019-004462-18</t>
  </si>
  <si>
    <t>2020-002078-29</t>
  </si>
  <si>
    <t>2020-000233-41</t>
  </si>
  <si>
    <t>Falck Healthcare</t>
  </si>
  <si>
    <t>Jönköpings universitet</t>
  </si>
  <si>
    <t xml:space="preserve">För den del i projektet som utförs i England är University of Cambrigde, England, huvudman (PI Professor 1Claire Hughes, Centre for Family Research) </t>
  </si>
  <si>
    <t>Lunds universitet, Göteborgs universitet (Medborgarpanelen)</t>
  </si>
  <si>
    <t xml:space="preserve">Håkan Björne, verksamhetschef Perioperativ medicin, PMI, Karolinska Universitetssjukhuset Hudddinge, Håkan Kalzen, verksamhetschef Anestesikliniken, Södertälje sjukhus </t>
  </si>
  <si>
    <t xml:space="preserve">VU Amsterdam, Nederländerna; University hospital Zuerich, Schweiz; Koc University, Turkiet; Universitas Padjadjaran, Indonesien; Yale University, USA; Sapienza University, Italien; University of Macao, China; Karolinska Institutet, Sverige; University of New South Wales, Australien; Universidad Jaume I. Castelon, Spanien; Freie Universität Berlin, Tyskland; Stellenbosch University, Syd Afrika; Universita di Verona, Italien; London Schol of Hygiene and Tropical Medicine, Storbritannien; INSERM, Frankrike; </t>
  </si>
  <si>
    <t>Uppsala Universitet, Institutionen för medicinska vetenskaper, Docent Torbjörn Linde</t>
  </si>
  <si>
    <t xml:space="preserve">Agnete Egilsdatter Kristoffersen, Seniorforsker, Nasjonalt forskningssenter innen komplement.er og alternativ medisin (NAFKAM), UiT Norges arktiske universitet </t>
  </si>
  <si>
    <t xml:space="preserve">Region Stockholm. Fler huvudmän kan bli aktuella för deltagande. I takt med att fler sjukhus deltar kommer kompletteringsansökan att skickas in. </t>
  </si>
  <si>
    <t xml:space="preserve">Department of Cardiology, University of Washington, Seattle, USA </t>
  </si>
  <si>
    <t>I en andra fas av studien delas avpersonifierade data med lärosäten i andra länder så som Northern Arizona University USA, Vilnius University, Litauen, Government College University Faisalabad, Pakistan, McGill University, Kanada, samt University of Pretoria, Sydafrika om denna genomförs. Den svenska delen genomförs oavsett om den andra fasen blir av eller ej. Alla svenska deltagare har bara ett omedelbart samband med den svenska huvudmannen.</t>
  </si>
  <si>
    <t>Inga andra forskningshuvudmän i Sverige. Samarbete med Universitetet i Oslo som samlar in de norska data.</t>
  </si>
  <si>
    <t xml:space="preserve">Huvudsamarbetet sker vid Umeå universitet och Mittuniversitetet. </t>
  </si>
  <si>
    <t>Ej ifyllt, men ikryssat flera huvudmän</t>
  </si>
  <si>
    <t>Region Dalarna
Region Gävleborg
Region Halland
Region Skåne
Region Östergotland
Region Stockholm
Region Norrbotten
Region Västernorrland
Region Uppsala
Region Kalmar
Region Kronoberg
Region Örebro län
BB Stockholm</t>
  </si>
  <si>
    <t>Anocca AB</t>
  </si>
  <si>
    <t xml:space="preserve">Datainsamling genomförs med stöd av Samariten ambulans AB, verksamhetschef Ulf Kanfjäll samt 
Ambulanssjukvården i Storstockholm AB (AISAB), VD Åke Östman 
Databearbetning, dataförvaring sker hos Karolinska Institutet </t>
  </si>
  <si>
    <t xml:space="preserve">Region Stockholm, Södersjukhuset AB samt KTH </t>
  </si>
  <si>
    <t>Region Stockholm, Region Skåne, Region Kalmar, Region Östergötland</t>
  </si>
  <si>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</si>
  <si>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                                                 </t>
    </r>
    <r>
      <rPr>
        <b/>
        <sz val="11"/>
        <color theme="1"/>
        <rFont val="Calibri"/>
        <family val="2"/>
        <scheme val="minor"/>
      </rPr>
      <t xml:space="preserve">4 § 5 </t>
    </r>
    <r>
      <rPr>
        <sz val="11"/>
        <color theme="1"/>
        <rFont val="Calibri"/>
        <family val="2"/>
        <scheme val="minor"/>
      </rPr>
      <t>Forskningen avser studier på biologiskt material som tagits från en avliden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</si>
  <si>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</si>
  <si>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3 § 1</t>
    </r>
    <r>
      <rPr>
        <sz val="11"/>
        <color theme="1"/>
        <rFont val="Calibri"/>
        <family val="2"/>
        <scheme val="minor"/>
      </rPr>
      <t xml:space="preserve"> Forskningen kommer att samla in känsliga personuppgifter.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</si>
  <si>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</si>
  <si>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</si>
  <si>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</si>
  <si>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 xml:space="preserve">Forskningen utförs enligt en metod som syftar till att påverka forskningspersonen fysiskt eller psykiskt, eller så innebär forskningen en uppenbar risk att skada forskningspersonen.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</si>
  <si>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</si>
  <si>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4 § 3</t>
    </r>
    <r>
      <rPr>
        <sz val="11"/>
        <color theme="1"/>
        <rFont val="Calibri"/>
        <family val="2"/>
        <scheme val="minor"/>
      </rPr>
      <t xml:space="preserve"> Forskningen avser studier på biologiskt material som har tagits från en levande människa och kan härledas tillbaka till denna människa.</t>
    </r>
  </si>
  <si>
    <t>Forskningen faller inte under etikprövningslagens tillämpningsområde.</t>
  </si>
  <si>
    <r>
      <rPr>
        <b/>
        <sz val="11"/>
        <color theme="1"/>
        <rFont val="Calibri"/>
        <family val="2"/>
        <scheme val="minor"/>
      </rPr>
      <t>3 § 1</t>
    </r>
    <r>
      <rPr>
        <sz val="11"/>
        <color theme="1"/>
        <rFont val="Calibri"/>
        <family val="2"/>
        <scheme val="minor"/>
      </rPr>
      <t xml:space="preserve"> Forskningen kommer att samla in känsliga personuppgifter.               </t>
    </r>
  </si>
  <si>
    <r>
      <rPr>
        <b/>
        <sz val="11"/>
        <color theme="1"/>
        <rFont val="Calibri"/>
        <family val="2"/>
        <scheme val="minor"/>
      </rPr>
      <t>4 § 2</t>
    </r>
    <r>
      <rPr>
        <sz val="11"/>
        <color theme="1"/>
        <rFont val="Calibri"/>
        <family val="2"/>
        <scheme val="minor"/>
      </rPr>
      <t xml:space="preserve"> Forskningen utförs enligt en metod som syftar till att påverka forskningspersonen fysiskt eller
psykiskt, eller så innebär forskningen en uppenbar risk att skada forskningspersonen.</t>
    </r>
  </si>
  <si>
    <r>
      <rPr>
        <b/>
        <sz val="11"/>
        <color theme="1"/>
        <rFont val="Calibri"/>
        <family val="2"/>
        <scheme val="minor"/>
      </rPr>
      <t>3 § 1</t>
    </r>
    <r>
      <rPr>
        <sz val="11"/>
        <color theme="1"/>
        <rFont val="Calibri"/>
        <family val="2"/>
        <scheme val="minor"/>
      </rPr>
      <t xml:space="preserve"> Forskningen kommer att samla in känsliga personuppgifter. </t>
    </r>
    <r>
      <rPr>
        <b/>
        <sz val="11"/>
        <color theme="1"/>
        <rFont val="Calibri"/>
        <family val="2"/>
        <scheme val="minor"/>
      </rPr>
      <t>4 § 1</t>
    </r>
    <r>
      <rPr>
        <sz val="11"/>
        <color theme="1"/>
        <rFont val="Calibri"/>
        <family val="2"/>
        <scheme val="minor"/>
      </rPr>
      <t xml:space="preserve"> Forskningen innebär ett fysiskt ingrepp på en forskningsperson.                                   </t>
    </r>
    <r>
      <rPr>
        <b/>
        <sz val="11"/>
        <color theme="1"/>
        <rFont val="Calibri"/>
        <family val="2"/>
        <scheme val="minor"/>
      </rPr>
      <t xml:space="preserve">4 § 2 </t>
    </r>
    <r>
      <rPr>
        <sz val="11"/>
        <color theme="1"/>
        <rFont val="Calibri"/>
        <family val="2"/>
        <scheme val="minor"/>
      </rPr>
      <t xml:space="preserve">Forskningen utförs enligt en metod som syftar till att påverka forskningspersonen fysiskt eller psykiskt, eller så innebär forskningen en uppenbar risk att skada forskningspersonen.                 </t>
    </r>
  </si>
  <si>
    <r>
      <rPr>
        <b/>
        <sz val="11"/>
        <color theme="1"/>
        <rFont val="Calibri"/>
        <family val="2"/>
        <scheme val="minor"/>
      </rPr>
      <t xml:space="preserve">4 § 5 </t>
    </r>
    <r>
      <rPr>
        <sz val="11"/>
        <color theme="1"/>
        <rFont val="Calibri"/>
        <family val="2"/>
        <scheme val="minor"/>
      </rPr>
      <t>Forskningen avser studier på biologiskt material som tagits från en avliden människa och kan härledas tillbaka till denna människa.</t>
    </r>
  </si>
  <si>
    <t>Ras eller etniskt ursprung, Hälsa, Genetiska uppgifter, Biometriska uppgifter som entydigt identifierar en person</t>
  </si>
  <si>
    <t>Ras eller etniskt ursprung, Religiös eller filosofisk övertygelse, Hälsa, En persons sexualliv eller sexuella läggning</t>
  </si>
  <si>
    <t>Ras eller etniskt ursprung, Hälsa, En persons sexualliv eller sexuella läggning</t>
  </si>
  <si>
    <t>Under december 2019 blev staden Wuhan i Kina centrum för ett utbrott orsakat av nytt coronavirus som isolerades i början av 2020 och gavs namnet, severe acute respiratory syndrome coronavirus 2 
(SARS-CoV- 2). Viruset gavs senare namnet coronavirus disease 2019 (COVID 2019) av WHO. Idag har sjukdomen utvecklats till en pandemi till alla kontinenter och regioner i världen med mer än 3.5 
miljoner fall och mer än 250,000 dödsfall enligt WHO (rapport 7 maj, 2020). I Sverige diagnostiserades det första fallet den 31 januari, och idag har enligt folkhälsomyndighetens statistik 25,000 personer diagnostiserats med COVID-19 och av dessa har 1,645 bekräftats få 
intensivvård och mer än 3,000 dött. Riskfaktorer för att utveckla ett mer allvarligt sjukdomsförlopp och död har rapporterats från bland annat Kina, Italien och USA och innefattar sådant som högt blodtryck, fetma, diabetes och kardiovaskulär sjukdom. Det flesta av dessa studier är dock relativt små vilket gör att precisionen i de data som publiceras blir mer osäkra. Det är även oklart om dessa resultat går att generalisera till andra länder med en annan uppbyggnad av 
sjukvård, annan samhällsstruktur, annan levnadsstandard och slutligen andra strategier för att tackla COVID-19 pandemin.
Genom att använda nationella register och kvalitetsregister är vårt övergripande syfte att undersöka riskfaktorer för att drabbas av COVID-19, samt vilka riskfaktorer som finns för intensivvård eller avlida till följd av sjukdomen. Om detta projekt godkänns räknar vi med att det kommer att finnas över 35,000 fall av COVID-19, 3,500 dödsfall och 2,000 som fått intensivvård. För att unders  ka relationen mellan riskfaktorer och dessa utfall kommer multivariata regressionsmodeller att användas.</t>
  </si>
  <si>
    <t>Corona virus disease 2019 (COVID-19) orsakas av severe respiratory syndrome corona virus 2 (SARS-CoV2). Den pågående COVID-19-pandemin ställer sjukvården inför oerhörda utmaningar. Det stora 
antalet patienter med svår lungsjukdom och andningspåverkan har medfört ett kraftigt ökat behov av intensivvårdsplatser. För att åstadkomma detta har behövts omflyttning av personal, men även 
respiratorer och läkemedelspumpar, vilket påverkat kapaciteten på operationsavdelningarna. En av konsekvenserna har varit att planerad kirurgi skjutits upp, men det har också påverkat förutsättningarna för akuta operationer.
Akut blindtarmsinflammation (appendicit) är en av de vanligaste kirurgiska sjukdomarna hos barn. Standardbehandlingen, akut blindtarmsoperation (appendektomi), ska normalt inte påverkas av att planerad vård skjuts upp. För att minska användandet av operationsresurserna har det dock från flera håll rekommenderats att behandla barn med okomplicerad appendicit med antibiotika som 
alternativ till operation. Detta är inte någon ny behandlingsmetod. Flera studier har visat att icke operativ behandling med antibiotika är säkert och att drygt 90% av barnen tillfrisknar utan operation (1-3). Vi är för närvarande delaktiga i en stor internationell randomiserad kontrollerad studie där antibiotikabehandling jämförs med appendektomi.
Syftet med denna studie är att undersöka hur COVID-19-pandemin påverkar behandlingen av barn med appendicit.
Studien är en internationell multicenterstudie. Barn (&lt;18 år) som behandlas för akut appendicit under perioden 2020-01-01 - 2020-12-31 (COVID-19-pandemin) kommer att inkluderas. På Karolinska 
Universitetssjukhuset kommer endast individer &lt; 10 år att registreras eftersom äldre barn behandlas inom vuxensjukvården. Data om ålder, kön, insjuknande, utredning, behandling, och komplikationer 
under första månaden efter behandlingen kommer att registereras och i kodad form föras in i en nätbaserad databas.
Data fram till godkännande av etikprövningsmyndigheten kommer att registreras retrospektivt, medan data från det datumet kommer att registreras prospektivt. Motsvarande data kommer att samlas in för 
patienter som behandlats under perioden 2019-01-01 - 2019-12-31. Dessa kommer att fungera som en kontrollgrupp. Studien avser att jämföra antal barn som behandlats för appendicit under de två 
perioderna, om det finns skillnader i appendicitens svårighetsgrad, samt om det varit vanligare med antibiotikabehandling under COVID-19-pandemin.
Referenser:
1. Svensson et al. Ann Surg 2015;261:67-71
2. Huang et al. JAMA Pediatr 2017;171:426-434
3. Minneci et al. JAMA Surg 2016;151:408-415</t>
  </si>
  <si>
    <t>Det är väl etablerat att neutrofila celler har en viktig roll för utvecklingen av luftvägsinflammation, men på vilket sätt detta sker är oklart. Vi har visat att det finns defekter hos neutrofilerna hos patienter med astma som ger försämrad inflammationsupplösning och därmed ett förlängt sjukdomsförlopp. De flesta patienterna som utvecklar Covid-19 har ett milt och snabbt sjukdomsförlopp. Däremot får några patienter en förlängd sjukdsomsperiod med gradvis försämring av symtom som kan leda till respiratoriska problem, samt ibland ett förvånansvärt långsamt tillfrisknande. Patienter med astma eller kronisk obstruktiv lungsjukdom (KOL) har ökad risk för allvarligare och längre sjukdomstillstånd samt uppkomst av allvarlig andningssvikt. Genom att studera markörer för inflammationsupplösning på neutrofiler hos Covid-19 patienter kan vi i tidigt stadium identifiera de patienter som löper ökad risk för svårare respiratoriska problem samt långsam tillfriskning. 
Vårt mål är att kartlägga neutrofilens förändringar av receptorer vid Covid-19 hos dessa riskpatienter för att kunna använda dem som prognostisk markör vid ett tidigt sjukdomsstadie. Vi vill också utvärdera neutrofilens påverkan på luftvägarna vid Covid-19. 
Neutrofiler från patienter med Covid-19 med eller utan comorbiditet av astma/KOL kommer bl.a. att analyseras med flödescytometri samt studeras i co-culturer med celler från luftvägarna. Provtagning av patienten kommer att ske både under och efter sjukhusvistelse för Covid-19. För patienter som vårdas på avdelning för Covid-19 symtom sker blodprovstagning max en gång per vecka. Inga blodprover kommer tas om patienten är under mekanisk ventilering eller intensivvård. En sista blodprovstagning kommer ske 1-3 veckor efter att patienten blivit utskriven från sjukhuset och återvänt till hemmet. 
Vi vill med detta skapa en metod för att underlätta för sjukvården att prediktera Covid-19 patienternas sjukdomsförlopp, för att tidigare kunna upptäcka och sätta in åtgärder hos de som riskerar andningssvikt och allvarlig sjukdom. Våra fynd kommer även ge underlag för farmakologiska interventioner för att förbättra lungans återhämtning.</t>
  </si>
  <si>
    <t>Infektion orsakad av SARS-CoV2 har ökat dramatiskt i Sverige sedan slutet av februari 2020. De första veckorna testades alla misstänkta fall, men därefter bara vissa grupper. Med utökad provtagning har viss sjukhuspersonal fått tillgång till testning men personal inom äldreomsorg har inte provtagits i samma utsträckning. Med tanke på att äldre personer har en högre dödlighet vid SARS-CoV2-infektion är det av stor vikt att minska smitta i denna grupp. Ett sätt att minska 
smittrisk för personer som har äldreomsorg är att på ett tillförlitligt sätt identifiera personal inom äldrevården som är infekterade eller har genomgått infektion. Genom provtagning och insamling av data (bland annat eventuella symtom) hos personal i tjänst inom äldrevården kan smittans utbredning och förlopp kartläggas. Att inkludera äldre vars symptom föranlett provtagning för PCR för SARS-CoV2-infektion och undersöka immunitet hos äldre personer är också relevant i sammanhanget.
Bakgrunden till studien är en undersökning av personal på ett av de inkluderade boendena som nyligen gjordes eftersom det bland dem fanns oro för smitta.  Provtagning av personalen som visade att fyra personer hade SARS-CoV2 infektion.
Den planerade studien omfattar undersökning av personal på tre boenden. Dels planeras förnyad provtagning av personalen på det först undersökta boendet, dels provtagning av personal från 
ytterligare två boenden. Testningen av personal ska ske genom provtagning i näsa och svalg för påvisning av SARS- CoV2-RNA med PCR, och genom blodprov för att påvisa antikroppar mot SARS-CoV2 
som kan tyda på pågående eller tidigare genomgången infektion. Genom upprepad provtagning (tre provtagningar med två veckors mellanrum) kan vi undersöka smittspridning över tid, och utveckling 
av antikroppar tydande på genomgången infektion.
Boende vars symptom föranlett provtagning för PCR för SARS-CoV2-infektion inom äldreboendenas verksamhet kommer också inkluderas i efterhand och följas upp under sommaren 2020 med blodprov för 
att undersöka tecken till genomgången infektion via antikroppar.
 I studien kommer även två testinstrument som kan analysera prover för SARS-CoV2 på plats utvärderas.</t>
  </si>
  <si>
    <t>I arbetet mot COVID-19 har äldre lyfts fram som en speciell riskgrupp och personer 70 år eller äldre har speciellt uppmanats att begränsa sina sociala kontakter i syfte att begränsa deras risk för att bli 
smittade. Samtidigt är social exkludering, ensamhet och inaktivitet sociala problem som brukar associeras med åldrande. I Folkhälsomyndighetens rekommendationer är det oklart hur länge äldre kommer behöva hålla sig isolerade men det har spekulerats om att situationen kan råda året ut. För flera äldre representerar det en betydande del av det återstående livet och ett potentiellt hinder 
för att underhålla ett aktivt liv och sociala kontakter, inte minst nära familjerelationer. Syftet med den planerade pilotstudien är att explorativt undersöka Coronapandemins konsekvenser för äldres 
vardag, sociala nätverk och välbefinnande.</t>
  </si>
  <si>
    <t>COVID-19 orsakas av det nya coronaviruset SARS-CoV-2. Sjukdomsbilden vid COVID-19 domineras av symptom från luftvägarna men ögonsymptom förekommer också. Bland sjukhusvårdade patienter med medelsvår till svår COVID-19 hade ungefär en tredjedel även ögonmanifestation i form av ögoninflammation. Det har diskuterats om tårar kan vara en möjlig smittspridningsväg och det finns en oro bland personal som arbetar inom ögonsjukvården att vi skulle vara särskilt utsatta för smitta då vi i samband med undersökning av ögonen arbetar mycket nära ansikte mot ansikte med patienten och lätt kommer i kontakt med tårvätska.
Projektet har två delar. I del 1 är syftet  att kartlägga förekomst av coronavirus i ögonsekret hos patienter som söker akut ögonsjukvård under pågående SARS-CoV-2-pandemi. Provtagning från svalg 
kommer att användas som referens. Vi vill även undersöka om det finns något samband mellan förekomst av virus i ögonsekret och symptom från synen eller ögonen. Provtagning kommer att göras 
under två avgränsade tidsperioder med 3 månaders mellanrum för att kunna följa utvecklingen under pågående pandemi.  I del 2 är syftet att genom serologiska tester undersöka förekomst av tecken på 
genomgången COVID-19 hos personal på ögonmottagningen. Provtagningen skall göras vid två tillfällen med 3 månaders mellanrum för att kunna utvecklingen under den pågående pandemin.
För ögonsjukvården är det angeläget att öka kunskapen om eventuella ögonmanifestationer av COVID-19. Det är viktigt att veta om ögonsymptom kan föregå utvecklingen av luftvägsymptom. Om det 
visar sig att patienter får ögonsymptom och söker för dessa på ögonmottagning utan att man uppmärksammar att kan vara en möjlig COVID-19-manifestation skulle det kunna bidra till smittspridning, vilket skulle kunna avspeglas i hög andel bland ögonpersonal som har tecken på genomgången COVID-sjukdom. På en ögonklinik undersöks patienter på mycket nära håll och man kommer i kontakt med tårvätska. Resultat från studien kan i hög grad  påverka arbetssättet och användningen av skyddsutrustning vid öppenvårdskontakter på en ögonmottagning.</t>
  </si>
  <si>
    <t>Covid-19 orsakas av coronaviruset SARS-CoV2 som under 2019-2020 orsakat en global pandemi. Infektion hos personal som arbetar med vård och omsorg utgör både en arbetsmiljörisk och en risk för överföring av smitta till vårdtagare och brukare.</t>
  </si>
  <si>
    <t>Immunitet och smittfrihet hos covid-19 patienter i Östergötland
Vid vård på infektionsklinik pga oklar febersjukdom tar man blodprover för att analysera antikroppar som kan fastställa orsaken till patientens sjukdom. Man behöver ta ett blodprov vid inläggning och ett prov efter ytterliggare 2-3 veckor för att avgöra om man genomgått en viss sjukdom. Antikroppstester mot COVID19 har utvecklats och kommer sannolikt att bli allmänt tillgängliga inom kort, men det är ännu oklart vilken antikroppsutveckling som krävs för att utveckla immunitet och hur länge den kvarstår. 
Vi kommer att kartlägga utvecklingen av olika typer av antikroppar mot SARS-CoV-2 och hur ”skyddande” antikroppstitrar fluktuerar eller förändras över tid. Vid COVID-19 är det således extra viktigt att ta dessa blodprover för att kunna informera patienterna om de utvecklat skyddande antikroppar dvs blivit immuna mot sjukdomen och hur länge immuniteten kvarstår.  
För att kunna bedöma varaktighet i immuniteten och därmed risk för återinsjuknande vid senare exponering för SARS-CoV-2 är det väsentligt att förstå SARS-CoV-2s interaktion med och effekt på immunförsvaret. Vi avser att studera COVID19s påverkan av immunförsvaret och samtidigt screena olika läkemedelskandidater med effekt på SARS-CoV-2.
När det gäller smittsamhet visar preliminära data att virusgener kan påvisas i avföringen även efter utläkt sjukdom, men ingen har hittills lyckats visa att dessa gener av SARS-CoV-2 är från levande virus. Vi avser att studera om SARS-Cov-2 virus från avföringen kan infektera levande celler dvs om avföring från COVID19-patienter är smittsam.
Vi kommer att för forskningsändamål tillfråga patienterna i samband med inskrivning för misstänkt eller verifierad COVID-19 om de vill medverka i extra provtagning enligt följande: extra näsprov och eller svalgprov, blodprov och  avföringsprov vid inläggningen, 14 dagar och 28 dagar efter insjuknade samt blodprov och  avföringsprov 2 och 6 mån efter insjuknande.</t>
  </si>
  <si>
    <t>Den 11 mars 2020 förklarade Världshälsoorganisationen (WHO) spridningen av COVID-19, coronaviruset, som en pandemi (Arden &amp; Chilcot, 2020). I och med att coronavirusets spridning förefaller vara 
plötslig och är mycket smittsam skapar viruset oundvikligen ångest, depression och andra stressreaktioner. På grund av osäkerheten och bristen på kunskap om coronaviruset, dess snabba spridning och hot för livet orsakar coronaviruset särskild nervositet och hög stress (Wang Di, Ye &amp; Wei, 2020). Det psykologiska tillståndet hos allmänheten bör därför uppmärksammas (Wang et al., 2020).
Med nya begränsningar i vardagen och för sociala aktiviteter i en okänd tidsperiod menar Wang et al. (2020) att människor ofrånkomligen kommer lida av bland annat stress, ångest och eventuellt kommer tappa visst förtroende till livet. Komorbiditet mellan depressiva och ångestrelaterade symtom tillhör det vanliga (Hranov, 2007; Kessler, Merikangas &amp; Wang, 2007), vilket även verkar 
vara fallet under coronapandemin (Wang et al., 2020). Psykologiskt tillstånd hos allmänheten under en epidemi är central och tillhandahållning av lämplig psykologisk behandling i tid är avgörande 
(Wang et al., 2020).
Det finns olika alternativ för behandling av psykisk ohälsa. Kognitiv beteendeterapi (KBT)  är en variant av samtalsterapi vars vetenskapliga stöd för behandling av de vanligaste formerna av 
psykisk ohälsa är starkt (Cuijpers et al., 2008; Hofmann et al., 2012). Psykologisk behandling som bygger på KBT och som förmedlas via internet har undersökts och visats ha goda resultat för flertalet olika psykiatriska problem såsom depression (Sztein, Koransky, Fegan &amp; Himelhoch, 2017), generaliserat ångestsyndrom (Dear et al., 2015) och social ångest (Carlbring, Andersson, Cuijpers, Riper &amp; Hedman-Lagerlöf, 2018). Internetbaserad KBT (IKBT) som är vägledd av en behandlare har i studier visats vara lika effektiv som att träffa en terapeut i vanlig psykoterapi (Andersson, Cuijpers, Carlbring, Riper, &amp; Hedman, 2014; Carlbring et al., 2018). De fördelar som finns med 
IKBT, jämfört med en terapeutkontakt ansikte mot ansikte, är bland annat ökad tillgänglighet och kostnadseffektivitet (Kennerley, Kirk &amp; Westbrook, 2017; Vernmark &amp; Bjärehed, 2013).
En utveckling inom forskningsområdet kring IKBT är att individanpassa behandlingen (Andersson, 2014). Behandlingen anpassas då av behandlaren utifrån individens specifika problematik och situation (Andersson et al., 2011). Föreliggande studie avser att utvärdera behandlingsformatet IKBT och dess effekter för psykiatriska symtom och besvär i samband med corona-pandemin. I CoronaIKBT-behandlingen kommer deltagarna som randomiserats till behandlingsgruppen förses med individanpassad, även så kallad skräddarsydd, behandling. Behandlaren, som är kopplad till 
deltagaren, samt forskningsansvarig, väljer ut de behandlingsmoduler som betraktas lämpliga för deltagaren att arbeta med. Detta utifrån vilken problematik som framkommit vid fråge- och skattningsformulär (se bilaga 6) samt strukturerad telefonintervju, men deltagaren får även uttrycka sin preferens. I samband med denna screening har vi samarbete med psykiatriker och kan hänvisa vidare ifall problematiken inte är lämplig för internetbehandling. Behandlingen kommer bestå av olika moduler och följaktligen innehåll beroende på problematik. Den pågår i sju veckor inom vilka deltagaren får arbeta med en modul i veckan under vägledning av sin behandlare. De som 
randomiserats till kontrollgrupp sätts på väntelista under denna tid och kommer efter att behandlingen avslutats för behandlingsgruppen erbjudas samma upplägg av behandling som behandlingsgruppen fick.
En sammanlagd period om tre månader (juni 2020 till augusti 2020) beräknas krävas för annonsering, rekrytering, bedömning av inklusion och exklusion, behandling samt inledande analyser av data.
Uppföljningsmätningar och sammanställning samt författande av vetenskapliga rapporter, planeras pågå under en längre tid. Insamling av data till mätningar sker via internet på en dubbelt lösenordsskyddad plattform, innan, under och efter behandling. Uppföljningsmätningar planeras dessutom göras ett och två år efter behandlingsslut.</t>
  </si>
  <si>
    <t>De förordningar och regler som enligt svensk lag gäller from den 1 April 2020 för att undvika spridningen av covid-19 i Sverige, som bl a reglerar dagliga verksamheter kan antas resultera i störningar i det dagliga familjelivet med potentiellt långvariga beteendemässiga och psykologiska effekter. Sociala medier har gjort det möjligt för vuxna och tonåringar att upprätthålla sociala kontakter, men dessa är mindre lämpade för mycket små barn som behöver anpassa sig till nya situationer, både i det privata och skollivet, under den pågående pandemin. Till följd av Folkhälsomyndighetens rekommendationer, har förskolornas öppettider blivit kortare, förskolan önskar vidare att vårdnadshavare som har förutsättningar för det håller sina barn hemma även om barnet är friskt samt att föräldralediga ska hålla sina äldre barn som normalt går i förskolan hemma. Enligt Skolverket får den obligatoriska verksamheten omfatta högst sex timmar i förskoleklass och årskurs 1 – 2. Det finns också restriktioner för inomhusaktiviteter och utomhusaktiviteter för att minimera riskerna för smittspridning, och en begränsad möjligter att delta i fritidsaktiviteter för barn. Alla dessa restriktioner innebär stora förändringar för familjer med små barn som inte är så lätta att hantera. Av den anledningen planerar vi att omedelbart initiera ett forskningsprojekt i syfte att studera påverkan av den pågående covid-19 pandemin på olika aspekter av familjelivet hos föräldrar till barn i åldern 4 till 7 år. Familjer med barn i denna åldersgrupp är troligtvist drabbas hårdast av rådande restriktioner; tex kan det vara svårt för små barn att förstå varför det är nödvändigt med socialt avstånd, de kan ha brist på kännedom om pedagogiska aktiviteter online, är ytterst beroende av verkliga interaktioner för att upprätthålla vänskapsrelationer och har ett stort behov av höga nivåer av fysisk aktivitet. Således befinner vi oss just nu i en unik position att kartlägga hur familjeomständigheter modererar den sociala och psykologiska effekten av pandemin på unga familjer och vilka effekter på små barn som uppstår som ett resultat. Vi kommer att fokusera på att rekrytera familjer som har små barn i Sverige, men genom att samarbeta med internationella forskare som kommer att lansera samma webb-enkät i respektives hemland (England, Italien, Kina, Australien, Nya Zeeland och USA) hoppas vi kunna jämföra data mellan länder. Jämförelse av data kring hur familjelivet påverkas av covid-19 restriktioner är särkilt intressant då Sverige har ett mer liberalt förhållningssätt gällande t ex karantän jämfört med andra länder. Resultaten från projektet kommer sannolikt att bidra med ny kunskap om de sociala och psykosociala effekterna av covid-19 på familjer med små barn, och hur dessa kan mildras, vilket kommer att utgöra en viktig kunskapsbas för framtida pandemiutbrott.</t>
  </si>
  <si>
    <t>Covid-19-krisen kommer sannolikt att påverka arberstagare med atypiska och osäkra anställningar mest. I denna multinationella studie ska vi analysera hur olika anställningsformer påverkar hälsa och
välbefinnande hos arbetstagare i kristider. Den bygger på insamling av både enkät- och intervjudata i sex länder (Sverige, Belgien, Spanien, Chile, USA och Kanada). Studien koordineras av Karolinska Institutet.</t>
  </si>
  <si>
    <t>I en relativt nyligen genomförd undersökning av Läkarförbundet uppger var femte läkare i primärvården att de har varit sjukskriven på grund av stress, och en tredjedel har övervägt att helt lämna yrket på 
grund av arbetsbelastningen. Detta är alarmerande, men vilka konsekvenser kan det få på sikt? 
Forskning visar att läkare med psykisk ohälsa i högre grad än andra läkare felbehandlar patienter, har lägre produktivitet, slutar som läkare eller blir sjukskriven. Detta har betydelse för patienters tillgång till sjukvård – vilket kan försämra deras hälsa och säkerhet, och på sikt 
resultera i höga samhällskostnader. Internationell forskning visar att det finns hög grad av psykisk ohälsa bland läkare, och att prevalensen av psykisk ohälsa och självmord är högre bland läkare än i den generella befolkningen. Trots en uppsjö av internationella studier kring läkares psykiska hälsa och arbetssituation finns inga svenska forskningsstudier inom området. Detta till trots för att Försäkringskassan rapporterar att sjukskrivning på grund av psykisk ohälsa ökar bland svenska läkare, och då speciellt bland kvinnliga läkare och inom vissa specialiteter.
Under början av 2020 överraskades världen av en corona pandemi som bidrog till hög belastning på sjukvården. Resurser styrdes från reguljär vård till akut pandemi vård. Studier från tidigare pandemier samt från Covid-19 pandemin i Kina visar att forskningsfokus behövs på hälso- och sjukvårdens personal.
Verksamheter under hälso- och sjukvården kommer under lång tid efter Covid-19 vara påverkad.</t>
  </si>
  <si>
    <t>COVID-19 drabbar (egen-)företagare som är beroende av sina kunder och uppdrag hårt, och många behöver snabbt tänka om och utveckla sina verksamheter i pandemins spår eller riskerar att gå i konkurs. I Sverige fanns det fram till pandemin ca 1,2 miljoner företag, varav de flesta (96%) är mikroföretag med högst 10 anställda. Osäkerheten kring hur länge krisen varar, och hur utvecklingen ser ut efteråt sätter (egen-)företagare under stor press, vilket utgör hälsorisker och skadar deras fortsatta möjligheter att driva sina företag.
Detta projekt undersöker påverkan av COVID-19 för (egen-)företagarna i nutid och följer upp utvecklingen framöver.
Forskningsfrågorna är i) vilka utmaningar (egen-)företagare upplever just nu på grund av COVID-19, ii) vilka är de kortvariga och långfristiga konsekvenserna av COVID-19 för välbefinnande, hälsa, utmaningarna i arbetssituationen och för verksamheten, ii) i vilken utsträckning kan personliga, affärsmässiga, psykologiska resurser, motståndskraft och kontextuella faktorer buffra effekterna av COVID-19, och iii) vilka mekanismer kan förklara sambandet mellan förändringar och utfall i dessa faktorer över tid?
Data samlas in via webbenkäter och deltagare nås genom olika kanaler. Datainsamling 1 med enkät sker under pandemins akuta fas i maj 2020. Detta kompletteras med en dagbokstudie, som pågår under 
två veckor (datainsamling 2). Vi gör tre uppföljningar via enkät efter krisen (datasamling 3 och 4 och 5).
Enkätsvaren i datasamling 1 och resultat av dagbokstudien (datainsamling 2) kommer även att ingå i en internationell jämförande studie över minst fem länder.
Projektet bidrar med ny kunskap på minst tre sätt: (Egen-)företagare situation i krisen följs upp över tid för att undersöka rollen av (egen-)företagare motståndskraft för företagets överlevnad. 
Dagbokstudien synliggör hur stressorer och resurser i det dagliga arbetet i pandemin inverkar på välbefinnande och hälsa hos (egen-)företagare. Den internationella jämförelsen undersöker hur olika 
länders åtgärder och stödpaket för (egen-)företagare samvarierar med skillnader i upplevelsen av stress och otrygghet, den rapporterade hälsan och affärsutveckling.</t>
  </si>
  <si>
    <t>I ett politiskt klimat där gränserna mellan partierna suddas ut, är röstning mot något är en minst lika viktig drivkraft som röstning för något.  I det amerikanska presidentvalet är incitamenten att välja en kandidat som står sig mot ärkefienden Trump lika viktigt som att välja en kandidat som för en politik man gillar (Klein, 2020), och i svenska riksdagsvalet 2018 ser Socialdemokraterna ut att ha lockat en del strategiska mittenväljare som ville undvika en högerregering med stöd från SD (Fredén, 2019, m.fl.). Det ser alltså ut som att antipatier blir en allt viktigare komponent i politiskt beteende.
Denna utveckling syns i ett delvis nytt ljus i pågående corona-pandemi . I Sverige och Europa i övrigt ökar stödet för sittande regeringsparti. Samtidigt finns det kvar underliggande konfliktlinjer mellan partierna t ex när det gäller det fria skolvalet . Från tidigare studier av väljares beskrivningar insamlade i svenska valkampanjen 2018 vet vi att väljares beskrivningar av ledare och partier färgas av både sakfrågor och mer personligt orienterade egenskaper (Fredén och Sikström 2019). Vi har även sett en tendens att yngre (och mer osäkra väljare) beskriver partier och ledare i mer negativa, känslomässiga och ideologiska ord, mellan äldre relaterar mer till 
sakfrågor och personkaraktäristika (Fredén och Sikström 2020). Hur en krissituation påverkar beskrivningar och uppfattningar av partier bland dessa olika grupper är det  vi vill studera vidare i denna studie.</t>
  </si>
  <si>
    <t>Covid-19-smittade patienter drabbas av sjukdomen på olika sätt. Ett fåtal blir allvarligt sjuka där det är många olika organsystem som drabbas. Lungorna kan skadas av viruset och följden blir en så kallad ARDS (Acute Respiratory Distress Syndrome) då bl.a. syresättningen till kroppen blir ett stort problem. Patienterna kan då behöva hjälp med andningen på maskinell väg. En slang sätts ned via munnen ned i luftstrupen (intubation), och slangen kopplas till en respirator. Om patienten behöver lång respiratorvård är det svårt att utföra munvård, slangen kan trycka på olika vävnader och orsaka skador. Patienten inte kan röra på sig vilket i sin tur leder till ökad risk för liggsår och blodproppar, och vårdtiden riskerar att bli längre. För att råda bot på detta görs en trakeotomi. Man opererar då ett hål (trakeostoma) från utsidan av halsen till luftstrupen. Patienten slipper slangen och de följder den kan leda till, luftvägen blir säkrare och risken för skador på luftstrupen från slangen minskar. Tiden i respirator och hela vårdtiden kan potentiellt förkortas.
Forskningsprojektets syfte är att ta reda på om patienterna gagnas av antingen tidig (inom 1 vecka efter intubation) eller sen (efter minst 10 dagars intubation) trakeotomi. Hypotesen är att en tidig trakeotomi leder till kortare tid i respirator, kortare vårdtid, minskad komplikationsrisk och mindre belastning på sjukvården som idag är under stor press p.g.a. Coronapandemin. Covid-19-sjuka patienter som intuberas och andas med hjälp av respirator kommer att slumpas antingen till gruppen "trakeotomi fram till dag 7 i respirator", eller till gruppen "trakeotomi efter dag 10 i respirator". Därefter följer man upp alla patienter avseende antal dygn i respirator, antal dygn på intensivvården, komplikationer, dygn med lugnande medicin, eventuellt behov av ytterligare respiratorvård efter att denna någon gång avslutats och dödlighet 90 dagar efter att patienten fått tidig eller sen trakeotomi.</t>
  </si>
  <si>
    <t>Samtidigt som den svenska vården arbetar hårt för att tackla den pågående covid-19 epidemin är det viktigt att försäkra sig om att tillgång till reproduktiv sjukvård upprätthålls. Erfarenheter från 
epidemier i historien har visat att nedstängning av basala hälso- och sjukvårdsinstanser som ett svar på epidemin har orsakat fler dödsfall än själva epidemin.
Det är mot denna bakgrund som vi har noterat ett sjunkande antal kvinnor som söker vård för att genomgå en inducerad abort i Göteborg samt, enligt personlig kommunikation, även i Stockholm. Vi 
vill undersöka om vi kan statistiskt säkerställa att sökmönstret på abortmottagningarna i Sverige förändras under Covid- 19-epidemin samt undersöka orsakerna till detta. En möjlig anledning kan 
vara att färre sexuella möten äger rum, pga rekommendationen om social distansering, och därmed uppstår färre oplanerade graviditeter. Andra förklaringar skulle kunna vara att patienter inte tror att de ska få vård för abort då sjukvården meddelat att endast vård som inte kan anstå utförs utöver Covid-19-vård. Ytterligare orsak kan vara att patienten själv undviker att söka vård pga rädsla för smitta på sjukhuset. I så fall kommer detta visa sig med antingen färre aborter eller fler sena aborter inom snar framtid eller som fler fullföljda graviditeter med 9 månaders eftersläpning.
Tre delarbeten planeras, två kvantitativa och ett kvalitativt.</t>
  </si>
  <si>
    <t>I december 2019 rapporterades en lunginflammation av okänd orsak - upptäckt i Wuhan, Kina - till Världshälsoorganisationen (WHO). Lunginflammationen visade sig vara orsakad av en infektion av ett 
nytt coronavirus, som ger upphov till den så kallade coronavirussjukdomen 2019 (COVID-19). Sedan dess har COVID-19 spridit sig snabbt över hela världen och den 11 mars deklarerade WHO att covid-19-epidemin är en pandemi. COVID-19-pandemin är en stor utmaning som världens nationer står inför och beräknas ha en stor inverkan på folkhälsan och ekonomin. Den 6 april hade COVID-19 lett 
till 477 dödsfall i Sverige och 590 människor hade intensivvårdats. Utöver dessa direkta hälsokonsekvenser, så estimeras COVID-19 att leda till 9% arbetslöshet och en 4% reducering av 
bruttonationalprodukten (BNP) för Sverige. Vi vet inte i vilken utsträckning pandemin påverkar psykisk och allmän hälsa bland den svenska befolkningen. Syftet med studien är att öka kunskapen om 
pandemins effekter på människors psykiska hälsa när landet är som mest drabbat av COVID-19 och att undersöka vad dessa effekter beror på och om pandemin leder till mer långsiktiga effekter på psykisk och fysisk hälsa. Specifikt vill vi undersöka vilka effekter COVID-19-pandemin har på symptomen av stress, psykiskt välbefinnande och allmän livskvalitet, om sjukdomshistorik och andra 
riskfaktorer, bekräftad COVID-19-infektion, karantän, isolering eller förändringar i ekonomin och annan inverkan på vardagen är associerat till sämre välbefinnande och livskvalitet och om starka 
stressreaktioner under pandemin är associerade med långsiktiga hälsoeffekter. Information kommer att inhämtas via frågeformulär och nationella hälso- och populationsregister. Studien är en del av 
ett internationellt forskningsprojekt och är öppen för alla i Sverige som fyllt 18 år, kan läsa och förstå svenska och som har möjlighet att legitimera sig med e-legitimation. Studien förväntas kunna 
ge ny kunskap som är viktig för organisationen av hälsovårdstjänster, lämpliga interventioner och civilskydd både under pandemins förlopp
och under framtida liknande samhällstrauman.</t>
  </si>
  <si>
    <t xml:space="preserve"> Bakgrund:
Pandemi med utbrott av COVID-19 har, förutom ofattbara konsekvenser för många individer, inneburit en generellt stor påfrestning för sjukvården och i akutfasen intensivvården i synnerhet. Studier från Kina tyder på att sjukvårdspersonal utsatts för psykologiska påfrestningar. På Karolinska Universitetssjukhuset, liksom på flera andra sjukhus i regionen har antalet platser utökats med flera hundra procent på några veckor.
Intensivvårds (iva)-platserna är ofta geografiskt  fördelade på olika iva-enheter som är lite olika utformade med därpå följande olika styrkor och svagheter i arbetsmiljö. Bemanningen av dessa iva-platser har varit och är en utmaning. Den ordinarie bemanningen glesas ut jämt över avdelningarna, läkare och omvårdnadspersonal (undersköterskor och sjuksköterskor) från andra verksamheter såsom anestesi- och operation snabbutbildas för att kunna intensivvårda COVID-19 smittade patienterna med stöd av ordinarie intensivvårdsutbildad personal. Utöver dessa personalgrupper har tidigare medarbetare som valt andra arbetsplatser eller yrken anslutit, liksom medarbetare från övriga delar av sjukhuset inom andra specialiteter (t.ex. ÖNH-läkare, barnmorskor). Detta innebär att runt patienten finns ett team som normalt inte arbetar tillsammans, 
flera är varken vana vid intensivvård eller den tekniska utrustning som finns för varje patient och dessutom genomförs arbetet iförd en skyddsutrustning under långa arbetspass.
Utmaningarna i arbetsmiljön är många med risk för stress, oro, konflikter, felhandlingar och utmattning. Arbetsgivaren tillser att individuellt- och gruppstöd finns att tillgå, tillhandahåller riktlinjer för vård, försöker anpassa schemat utifrån behov, säkrar behovet av skyddsutrustning och liknande men utmaningen kvarstår - behovet är större än tillgången på kvalificerad personal. Ett så kallat krisavtal är aktiverat för alla personalgrupper inom intensivvården vilket möjliggör schemaändringar med kort varsel för personal samt längre och fler arbetspass. Oro finns huruvida uthålligheten i medarbetargruppen ska kunna upprätthållas.
Syfte:
Kartlägga och analysera arbetsrelaterad stress, stressorer (faktorer som  leder till stress), samarbete och uppfattning av säkerhetsklimat i de personalgrupper som deltar i intensivvård av Covid 19 patienter under samt efter pandemin. Kunskap från studien väntas kunna bidra till bättre beredskap för hur liknande situationer kan hanteras framgent samt klargöra var behov finns.
Metod:
Under pandemin: Medarbetarnas (anestesiläkare, övriga läkare, anestesisjuksköterskor, operationssjuksköterskor, övriga sjuksköterskor och undersköterskor) reaktioner samlas bl a via 
validerade instrument för stress/utmattning, samarbete och säkerhetsklimat (SAQ) samt fri text. Enkäter fylls i av de medarbetare som så önskar under loppet av arbetspass.
Efter pandemin: Uppföljande webenkät samt semistrukturerade intervjuer med personal samt chefer planeras för att möjliggöra fördjupad kunskap om de utmaningar man mött, de coopingstrategier man använt och hur man återhämtat sig.</t>
  </si>
  <si>
    <t xml:space="preserve"> Coronavirus har spritts över världen och räknas av FN som pandemi sedan 11 mars 2020. Det är en influensaliknande sjukdom dock med betydligt högre dödlighet och smittsamhet. I Sverige har idag c.a 27.000 drabbats varav 3400 avlidit. Samtidigt visar provtagning att immuniteten är låg i befolkningen och att det därmed är längre väg till s.k. flockimmunitet än tidigare förmodat. Det vanligaste kliniska presentationen på sjukhus är svår pneumoni, som kan leda till akuta 
andningssvårigheter. Men många patienter får även hjärtkomplikationer såsom hjärtrytmrubbningar  (17%) myokardit (7%) och plötslig död (oklar förekomst).  Sambandet mellan myokardit och 
hjärtrymtrubbningar är oklart. Som exempel på beskrivna hjärtrytmrubbningar märks såväl hjärtflimmer som hjärtrusning från hjärtkamrarna (kammartakykardi, kammarflimmer).  Äldre och 
patienter med kardiovaskulär sjukdom  har ökad risk. Även patienter utan kända riskfaktorer kan drabbas av hjärtsjukdom av CoVid 19 (Wang D et al JAMA 2020). I dagsläget saknas effektiv behandling mot CoVid 19.
Vi behöver därför vet mer om sjukdomen och hur hjärtmanifestationer kan förutsägas och därmed i ett nästa steg förhindras. Vanligt EKG ( 12 avledings- EKG) tas på de flesta patienter som läggs in för CoVID-19 infektion  och är billigt och lättillgängligt på alla sjukhus.  EKGn lagras normalt i datajournalen där även tidgare EKG lagrade med samma lagringssystem t finns tillgängliga för jämförelse. Karolinska lagrar EKG i det s.k. MUSE systemet tillverkat av GE sedan mer än 15 år tillbaka.  Vi vill studera om specialanalys (artificiell intelligens) av dessa vanliga EKG kan hjälpa klinikern att riskvärdera en patient med COVID-19 genom att finna ett EKG-mått som förutsäger hjärtsjukdom.
Boylelaboratoriet vid University of Washington, USA  har utvecklat ett team för att analysera EKG genom artificiell intelligens eller  s.k. deep neural network teknik (se bilagor). EKGn från vår datajournal kan användas till analysen då det är möjligt att exportera avidentifierade EKG på patienter som lagts in på sjukhus för CoVid 19 infektion.  På detta laboratorium  kommer våra och andra enheters EKG tianalyseras. Efter EKG analysern kommer data  korreleras  till ett fåtal 
avidentifierade kliniska uppgifter om patienten (se bilaga) om bakomliggande sjukdomar och till eventuella uppkomna hjärtkomplikationer och dödlighet under vårdtillfället för COVID-19.</t>
  </si>
  <si>
    <t>I den pågående SARS-COV-2-pandemin har det beskrivits flertalet komplikationer till följd av infektionen och dess förlopp. Studier har visat på en ökad risk för bildandet av blodproppar (VTE, venös 
tromboembolism) i samband med en SARS-COV-2-infektion. Detta omfattar både blodproppar i lungan (lungemboli) och benet (DVT, djup ventrombos).
Hos patienter som vårdas på intensivvårdsavdelning för SARS-COV-2 varierar förekomst av VTE mellan 20 och 30%. Detta är en tydlig ökning jämfört med andra intensivvårdspatienter där prevalensen är mindre än 10%.  Data som publicerades innan SARS-COV-2-pandemin visar bland annat en ökad prevalens av VTE på 37% för patienter med svår sepsis. Även för patienter med en svår infektion med H1N1-virus ser man en ökad risk för VTE på 44%. Det är i nuläget inte klargjort om den ökning av VTE som ses hos patienter med SARS-COV-2 är resultatet av den specifika patofysiologin av viruset eller den svåra infektionen med multiorgansvikt som också ses i andra kritiskt sjuka infektionspatienter på IVA.
Internationella riktlinjer rekommenderar nu profylaktisk administration av blodförtunnande läkemedel för alla slutenvårdspatienter med en SARS-COV-2-infektion om inte kontraindikation finns. Dessa nya riktlinjer bygger endast på studier på SARS-COV-2-positiva patienter där behandling skett i intensivvårdsmiljö. Resultatet från studierna är inte nödvändigtvis representativt för andra patientgrupper inlagda på sjukhus och inte heller för de med misstänkt eller bekräftad SARS-COV-2 som behandlas utanför sjukhus.
Om ökningen av VTE beror på den specifika patofysiologin kopplad till viruset måste man utgå från en allmän ökad risk för alla befolkningsgrupper som är infekterade med SARS-COV-2. Om ökningen av VTE inte ses i grupper utanför intensivvården måste detta också avspeglas i framtida riktlinjer för behandling.
Syftet med denna studie är att kartlägga förekomsten av VTE i ett regionalt sjukvårdssystem (Region Östergötland) före och under SARS-COV-2-pandemin. I en retrospektiv observationsstudie kommer vi granska patientdata, diagnostisk data och behandlingsdata under en tremånadersperiod sedan början av SARS-COV-2-pandemin. Denna data kommer jämföras med data från motsvarande tidsfönster under åren 2015 till 2019.</t>
  </si>
  <si>
    <t>Antal verifierade covid-19 smittade i världen är 3,8 miljoner och antal avlidna 265 000. I Sverige ökar antal inlagda patienter på sjukhus med covid-19 och drygt 2 2000 patienter är inlagda nu varav drygt 500 ligger på IVA (7 maj 2020). Hälso- och sjukvårdssystem i Sverige har prövats hårt av covid-19 pandemin. En anledning är brist på personal och vårdplatser samt risk för smitta inom sjukhus/äldreboende, samt osäkerhet hos både vårdpersonal och patienter.
Sjukdomsförloppet är utdraget och de flesta patienterna uppsöker sjukhusvård efter att ha varit sjuka i ca en vecka. Patienter med normal syresättning återgår direkt till hemmet. Patienter med 
måttligt nedsatt syreupptagningsförmåga och patienter som behöver syrgas läggs in på sjukhus. 
Majoriteten av patienterna kommer fortsätta att förbättras men sjukdomen har hos en del patienter ett bifasiskt förlopp där en liten del av patienterna riskerar att försämras under den andra veckan 
i vårdförloppet. Dessa patienter kan då komma i behov av syrgasbehandling. Det är svårt att förutse vilka av patienterna med lätt nedsatt syreupptagningsförmåga som kommer att försämras ytterligare och behöver ökade insatser.
I framtidens vård kommer sannolikt fler och fler patienter vårdas färre vårddygn på sjukhus med ökade insatser i hemmet istället. Södertälje Sjukhus erbjuder patienter som ska skrivas hem ett mellansteg med hemmonitorering så att patienten kan följas i hemmet en kortare period efter utskrivning som en extra trygghet för patienten. Detta är ett led i att anpassa vården inför framtidens vårdbehov. Om syresättningen har varit stabilt nedsatt ett eller ett par dygn och 
patienten inte behöver syrgas skrivs patienten ut till hemmet med uppmaningen att söka akutvård för kontroll vid ökad andnöd. Detta betyder att patienter som fortfarande är i fasen där en försämring 
kan inträffa själva måste ge akt på symtom och söka vård vid försämring. Syrebristen i sig ger inte mycket symtom vilket gör att det kan vara svårt för patienten att avgöra när hen ska återkomma till 
sjukhuset. I vissa fall uppsöker patienter akutsjukvård återigen.
Osäkerheten kring vårdförloppet skapar en känsla av otrygghet hos personal, patienter och anhöriga. Hemmonitorering kan vara ett sätt att öka tryggheten, både för sjukhuset och för patienten, och bidrar till en säker hemgång. Södertälje sjukhus har identifierat en teknisk och organisatorisk lösning som möjliggör monitorering av patienten ytterligare några dagar och patienten tar, och ser, sina mätvärden i hemmet och görs delaktig i sin vård. Med hemmonitoreringen kan sjukvården tidigt upptäcka försämringar som föranleder sjukhusvård och därmed också tidigare uppmana patienten att söka sig till akutmottagningen. Hemmonitorering har inte dokumenterat använts för detta ändamål men tidigare studier på andra målgrupper, inklusive en förstudie som Södertälje har gjort, visar att det är ett patientsäkert förfarande som möjliggör en tät kontakt med vårdpersonal och möjlighet till snabba åtgärder vid behov.
Hemmonitorering på Södertälje sjukhus sker genom en plattform, så kallad Remote Patient Monitoring (RPM). Plattformen är utvecklad av Cuviva och används för kontakt mellan vårdgivare och patient, som  själv mäter vitala parametra i hemmet. Tekniken har tidigare prövats och utvärderingar med såväl patienter som vårdpersonal visar att den fungerar tillfredställande och underlättar vårdmötet på distans och förbättrar den medicinska kvalitén. 
Södertälje Sjukhus avser genomför en pilot där ett antal befintliga patienter utrustas med ett digitalt patientsystemstöd, så att vårdmonitorering på distans kan testas för patienter med covid-19. Piloten bygger på ett identifierat behov hos patienter med covid-19 och vårdpersonal på Södertälje Sjukhus av att öka trygghet vid utskrivningen. Utskrivningsklara patienter med covid-19 kommer att 
monitoreras i hemmet och övervakas av vårdpersonal på sjukhuset i syfte att skapa en trygg och säker hemgång samt minska oron för vårdpersonalen.
Genom detta forskningsprojekt vill vi utforska erfarenheterna från piloten ur patienters och personalens perspektiv. Vi vill härmed understryka att piloten för hemmonitorering av patienter med 
Covid-19 genomförs av Södertälje Sjukhus som ett led i verksamhetsutveckling.</t>
  </si>
  <si>
    <t>Syftet med studien är att undersöka vilken inverkan sk dead space har på kroppens förmåga att göra sig av med koldioxid hos Covid-19-patienter som vårdas i respirator.
Patienter med Covid-19 som intensivvårdas läggs i de allra flesta fall i respirator för att kunna upprätthålla syremättnad och för att bättre vädra ut koldioxid. Många av dessa patienter har dock trots detta, omfattande syresättningsproblem och stora svårigheter att vädra ut koldioxid.
Alla respiratorer, vid all typ av intensvivvård, är sammankopplade med patienten via plastslangar som mynnar ut i en tub som placerats i patienterns luftstrupe, en sk endotrachealtub.
Den del av volym som slangar och filter mellan respiratorn och patient utgör som inte deltar i gasutbytet kallas dead space. Volymen kallas dead space eftersom gasen som finns där inte deltar i gasutbyte (med gasutbyte avses upptag av syrgas och elimination av koldioxid). Ju större denna volym är, desto mindre del av den volym som respiratorn ger i varje andetag, kommer in i lungorna och deltar i gasutbyte. Man vill därför hålla dead space volymen så låg som möjligt för att få en effektiv ventilation. I samband med respiratorvård av Covid-19-positiva patienter så har man rutinmässigt på de allra flesta intensivvårdsavdelningar, kopplat på ett virusfilter med inbyggt sk 
värmeväxlare i detta slangsystem. Syftet med detta filter och tillhörande kopplingsstycken är att utandat virus från patienten inte ska nå respiratorn och därmed riskera att kontaminera luften i 
omgivningen. Tyvärr har det visat sig att volymen av detta filter är relativt stort, så pass stort att det kan antas ha en inte helt obetydlig påverkan på framförallt kolsyreutvädringen hos patienten. Detta kan i sin tur bl a påverka surhetsgraden (pH) i blodet på patienten, vilket kan förvärra situationen och patientens hjärt/lung-funktion negativt.
På alla patienter som vårdas i respirator övervakas koldioxid i utandningsluften via så kallad kapnografi. I regel så mäts detta genom att ett litet kopplingsstycke sätts in mellan patientens andningsrör och respiratorslangarna varefter ca 2 dl andningsluft/min sug ut och analyseras av en sensor i respiratorn. Så sker även rutinmässigt på Covid-19-patienter i respirator. Koldioxid kan även analyseras utan att andningsgas dras ut från patienten genom att koppla ett litet plaströr 
till respiratorslangarna där koldioxid sedan kan analyseras med samma teknik via sk main stream-mätning. Mainstream är en lika etablerad metod som side stream, men kräver särskild programvara för analys av koldioxiden. Mainstream har även fördelen att den är snabbare i sin analys av koldioxid, vilket gör det möjligt att säkrare följa förändringar. Genom att korrelera koncentrationen koldioxid mätt med mainstreamteknik i utandningnsluften till andetagens storlek (som rutinmässigt mäts upp i respiratorn på alla patienter), kan man matematiskt beräkna bl a dead space samt hur stor koldioxidvolym som vädras ut varje minut. Metoden kallas volumetrisk kapnografi och är en etablerad teknik för andningsövervakning hos patienter som genomgår respiratorbehandling. 
För att kunna mäta koldioxid via kapnografi så kopplas en liten sensor in mellan patientens endotrachealtub och respiratorn för att passivt analysera koldioxidkoncentrationen i utandningsluften. Övriga parametrar, som t ex andetagens volym, avläses passivt från den data som redan registreras via respiratorn.
Under studien planerar vi att först koppla in sensorn vid patientens endotrachealtub, varefter vi passivt registrerar koldioxidinnehåll i utandningsluften samt noterar data om andetagens volym fråm 
respiratorn. Vi planerar därefter att koppla bort det filter med tillhörande kopplingar som sitter närmast patienten.
Denna manöver förväntas minska dead space och effekten av detta kommer att registreras enl beskrivningen ovan. Parallelt med detta kommer blodprov tas för att mäta syrgasmättnaden och koldioxidinnehållet i blod före samt efter denna manöver för att mäta påverkan av deadspace i patientens gasutbyte.</t>
  </si>
  <si>
    <t>Det nya coronaviruset SARS-CoV-2 som ger upphov till sjukdomen covid-19 och som ursprunglingen uppstod i Whuan i Kina december 2019 har spridit sig snabbt över världen. Förutom de vanliga symtomen feber, hosta, andnöd och muskelvärk så har det även rapporterats att sjukdomen kan ge upphov till symtom från mag-tarm-kanalen såsom buksmärta, diarré, illamående och kräkningar. Förekomsten av magtarm-symtom hos personer med covid-19 har rapporterats vara mellan 3,4% till 17%. Vidare har SARS-CoV-2 kunnat detekteras i avföringen hos personer med covid-19 som ett tecken på virusets förekomst i magtarm-kanalen. Den receptor, ACE-2, som viruset använder för att ta sig in i våra celler finns inte bara i
luftvägarna utan förekommer även i stora delar av mag-tarm-kanalen och studier har nu kunnat visa att SARS-CoV-2 de facto kan infektera cellerna i tarmens slemhinna. Diskussioner har därför förts kring om det utöver den kända droppsmittan även finns en fekal-oral (tarmsmitta) smittoväg för SARS-CoV-2.
Ökad kunskap om mag-tarm-symtom hos patienter med covid-19 är nödvändig för att hjälpa oss att bättre definiera den kliniska sjukdomsbilden vid covid-19 och värdera om mag-tarm-symtom har ett prognostiskt värde för att misstänka covid-19-infektion hos individer som inte uppvisar typiska luftvägssymtom.
De långsiktiga konsekvenserna för mag-tarm-kanalen vid covid-19-infektion är inte kända. Det är välkänt att en bakteriell infektion som drabbar mag-tarm-kanalen utgör en stark riskfaktor för att utveckla
sjukdomen IBS (irritabel tarm). IBS tillhör gruppen funktionella mag-tarmsjukdomar som gemensamt karaktäriseras av buksmärta och/eller ett stört avföringsmönster och orsakar stort lidande och nedsatt
livskvalitet för drabbade individer. Hur risken för att utveckla IBS, eller annan funktionell mag-tarmsjukdom, ser ut efter en virusinfektion som drabbar mag-tarm-kanalen är däremot inte speciellt väl studerat och det skulle därför vara intressant att undersöka utvecklingen av funktionell mag-tarm-sjukdom
efter covid-19-infektion.</t>
  </si>
  <si>
    <t>Sjukdomar orsakade av virus kan orsaka stora problem för sjukvården, i synnerhet om de sprids via luften.
Exempel på dessa är den pågående spridningen vi ser av sars-cov2 men även norovirus som orsakar vinterkräksjuka och influensavirus . En avdelning som drabbas av utbrott av sådana virus kan behöva 
hantera medföljande problem som förlängda vårdtider, stängningar av avdelningar, brist på vårdplatser, sjuk vårdpersonal, inställda operationer samt organisatoriska problem med betydande 
ekonomiska konsekvenser. För att lättare kunna förebygga sådana situationer behövs mer kunskap om hur virus sprids i luften så att faktorer som påverkar smittspridning kan identifieras.
Detta forskningsprojekt syftar till att samla in luftprover från sjukhusavdelningar för att på så sätt kunna analysera de virus som finns i luften och förstå mer om smittspridning och förekomst av 
viruspartiklar. För att kunna koppla förekomsten av virus i luften till sjukdomsutbrott, behövs data om patienters och vårdpersonals sjukdomssymptom.</t>
  </si>
  <si>
    <t xml:space="preserve">Den pågående covid-19 pandemin innebär att svensk sjukvård och hela samhällets sätts under enorm press. Söktrycket av och beläggningen av patienter med befarad och konstaterad covid-19 är redan nu stor och i ökande och vi tvingas i en mycket större omfattning än tidigare till hårda prioriteringar mellan olika patientgrupper. Inom intensivvården används ett skattningsverktyg, clinical frailty score (CFS), för funktionsnivåbedömning av patienter. Vid låg funktionsnivå bedöms patiener inte dra nytta av intensivvård. I Gävle har CFS implementerats vid hospitalisering på grund av covid-19, i första hand i syfte att kunna värdera patienter inför eventull intensivvård. 
Detta är en ren observationsstudie.Studien innebär ingen patientintervention utan vi avser att samla urval av befintliga journaluppgifter i en databas för vidare analys. Vi avser att retrospektivt och prospektivt inkludera samtliga för covid-19 vid Gävle länssjukhus hospitaliserade patienter. Syftet med denna studie är att studera denna skattningsskalas potential som prognostisk markör vad gäller dödlighet, längd på hopitalisering, både på intensivvårdsavdelning och på intermediär- och normalvårdsavdelning, och behov av eftervård på annan vårdnivå. Eftersom datainsamling sker kontinueligt ges dessutom möjlighet till att i detalj övervaka belastningen av covid-19 på sjukhuset under pandemins gång. Vi syftar också till att kartlägga karaktäristika hos patienter inlagda på grund av covid 19  och att också analysera vilka andnings- och hjärtunderstödjande behandlingar de fått.Vilken reprentation har sjukvårdspersonal och grupper med annat födelseland finns bland hospitaliserade patienter med covid-19? Var har patienterna blivit smittade?  </t>
  </si>
  <si>
    <t>Den nuvarande COVID-19-pandemin har en stor inverkan på vardagen för individer i många länder världen över. Den kan orsaka stora besvär hos personer som är smittade med COVID-19, hos deras familjemedlemmar och hos personer som är involverade i vården både för patienter som vårdpersonal. För att undvika spridningen arbetar miljontals människor hemifrån eller de har kanske blivit tvungna att stänga ner sina företag. Dessutom uppmanas individer att utöva fysisk och social distans. 
Det är ännu okänt vad de psykiska hälsoeffekterna av COVID-19-utbrottet är och vilka individer som antingen är i riskzonen eller är motståndskraftiga för att utveckla psykiska hälsosymtom. Denna studie kommer att undersöka uppkomsten och utvecklingen av psykiska hälsosymtom (ångest, depression, posttraumatisk stress) över tid hos individer i följande länder: Nederländerna, Italien, Schweiz, Turkiet, Spanien, Tyskland, Frankrike, Storbritannien, Sverige, Syd Afrika, Indonesien, Kina, Australien och USA.
Vi kommer att undersöka relevanta faktorer (ålder, kön, yrke, livssituation, grad av exponering för COVID-19, graden av ekonomiska förluster, socialt stöd, tidigare psykiska och fysiska symtom och kulturella värdeorienteringar) i relation till psykiska hälsoproblem. Deltagarna utvärderas under fyra faser: Fas 1 (så snart som möjligt), Fas 2 (3 månader), Fas 3 (6 månader), Fas 4 (9 månader).
Vi kommer att genomföra en internetundersökning. För att kunna delta i undersökningen måste man uppfylla alla följande kriterier: (a) Att vara 18 år eller äldre; (b) Att kunna respektive språk; (c) ge informerat samtycke som presenteras online. Minst 500 personer från varje land kommer att inkluderas, med antagande att 40% kommer att falla ut under studien. Studien genomförs av forskare på Vreje Universiteit Amsterdam. Deltagarna kommer att kontaktas online via universitets e-postlistor och / eller olika sociala nätverk (som Facebook, Instagram, Twitter, etc.). Deltagarna kommer sedan att frågas online om informerat samtycke via en säker webblänk. Deltagandet i undersökningen är frivilligt och deltagarna kan avsluta undersökningen när som helst utan att ange en anledning. Ingen  information som kan användas för identifiering samlas in, och all information kommer att pseudo-anonymiseras och krypteras.</t>
  </si>
  <si>
    <t>Sedan december 2019 har ca 1,8 miljoner människor smittats med COVID-19 och minst 100 000 människor har dött i denna virusinfektion som vi vet väldigt lite om. I Kina har det visat sig att ca 20% av 
sjukhusbundnda patienter, och upp mot 70% av svårt sjuka patienter med COVID-19 utvecklar sk "ARDS", en akut andningssvikt med stor dödlighet. De flesta av COVID-19 patienterna med ARDS behöver intuberas och ventileras i respirator. Man vet inte på vilket sätt man bäst behandlar COVID-19 ARDS. Vi har i Region Stockholm sett att många patienter blir bättre av att läggas i bukläge (prone position). Det har tidigare visats att bukläge är effektivt mot ARDS som kommer av andra anledningar än COVID-19. Emellertid är den vetenskapliga basen för på vilket sätt bukläge påverkar COVID-19 ARDS i princip obefintlig. Trots detta så används nu bukläge i många delar av 
världen. Detta är en unik klinisk situation, där en behandling är väl utspridd trots att man inte vet vad som händer i lungorna. Vi behöver därför omdelbart beforska detta. Vi planerar därför en studie där patienter i främst intensivvården, men även på vårdavdelning ureds i hur lungorna fungerar vid vändning i bukläge. Vi kommer också att studera hur lungorna fungerar om man inte lägger i bukläge. Detta görs genom att registrera respiratorns eller annan övervakningsutrustnings utvärden, och ta blodprover och andra prover som behövs för vård av patienten. I de fall respirator inte används, mäts parametrar på förekommande övervakningsutrustning. Vi mäter även i förekommande fall hur hjärtat och cirkulationen fungerar samt undersöker inflammations och vävnadsskadeprover 
för att kunna koppla till graden av ARDS.</t>
  </si>
  <si>
    <t xml:space="preserve"> Bakgrund
Tidigare studier har påvisat samband mellan hjärt-kärl och lungsjukdom och risk för att utveckla allvarlig Covid-19 sjukdom. Det råder dock oklarhet kring för vilka riskfaktorer/sjukdomar sambanden skulle kvarstå om analyserna justeras för andra riskfaktorer (såsom andra sjukdomar och ålder) och kring vilka nivåer av riskfaktorer såsom blodtryck och övervikt som medför en ökad risk eftersom 
detaljerade data för hjärt- lung-riskfaktorer från en generell population ej har varit tillgängliga i tidigare studier.
 Målsättning
Studiens övergripande målsättning är att förbättra möjligheterna att identifiera riskgrupper och därmed bidra till att minska antalet individer som drabbas av allvarlig sjukdom i Covid-19. Det specifika 
syftet är att tillhandahålla detaljerad information om samband mellan hjärt-kärl och lungriskfaktorer och risk för allvarlig Covid-19 genom att analysera data från SCAPIS-kohorten, en svensk studie som kartlagt hjärt-lung- riskfaktorer hos över 30 000 deltagare i åldrarna 51-70 år.
Arbetsplan
Studien genomförs i 2 steg. I det första steget länkas SCAPIS till Folkhälsomyndighetens register på Covid- 19-diagnoser, Svenska Intensivvårdsregistret och befolkning/inkomst-data från SCB. 
Samband mellan hjärt- lung-riskfaktorer (t.ex. blodtryck, övervikt, lungfunktion) och risk Covid-19-diagnos samt sjukhusvård, intensivvård och/eller död efter Covid-19 under våren 2020 studeras. I nästa steg länkas SCAPIS-kohorten till nationella hälsoregister som möjliggör studier med mer data.
 Betydelse
 I dagsläget råder stor osäkerhet kring vilka sjukdomstillstånd och hjärt-lung-riskfaktorer som medför en ökad risk för allvarlig Covid-19. Detta beror bl.a. på bristen på detaljerade data från en studiepopulation som undersökts innan pandemin bröt ut. SCAPIS är en stor studie som genomfördes under 2014-2018 och utgör en unik möjlighet att studera samband mellan hjärt-lung-riskfaktorer och Covid-19. Studien förväntas generera viktiga data som underlättar identifikation av riskgrupper.</t>
  </si>
  <si>
    <t xml:space="preserve"> Under den pågående covid-19 pandemin har vi inom neurosjukvården vid Sahlgrenska universitetssjukhuset noterat en dramatisk ökning av antalet patienter med svår ischemisk stroke  som orsakas av blodproppsbilding i någon av hjärnans stora artärer (så kallad storkärlsstroke (LVO)) och som kräver behandling med trombektomi (mekanisk blodproppsutdragning). Vi vet inte vad ökningen orsakas av. Ökningen har skett samtidigt som vi sett en minskning av antalet patienter som söker vård för milda och övergående strokesymtom. Det finns en oro  att patienter med milda symtom avstår från att söka sjukvård under covid-19 pandemin och därför går miste om tidig förebyggande behandling vilket skulle kunna resultera i ökning av svåra stroke. Det har dock även kommit rapporter från andra länder att covid-19 i sig kan öka risken för svår ischemisk stroke, inte bara 
bland patienter som sjukhusvårdas för svår covid-19, utan även bland patienter med mild covid-19 eller där tydliga kliniska symtom på covid -19 saknas.
För bättre kunna förstå orsaken till den dramatiska ökningen av storkärlsstroke under den pågående corona-19 pandemin planerar vi därför nu en studie där samtliga patienter som vårdas för 
storkärlsstroke på Sahlgrenska Universitetssjukhuset registreras och provtas för covid-19 under en 12-månaders period.</t>
  </si>
  <si>
    <t>COVID-19, är en nytillkommen sjukdom som orsakas av det nyupptäckta viruset SARS-CoV-2. Infektionen har hög smittsamhet och relativt hög dödlighet men mycket är fortfarande okänd avseende förlopp och riskfaktorer. Riskgrupper tros inkludera bl.a. immunsupprimerade patienter. Då sjukdomen är nyligen upptäckt är kunskapen låg avseende kroppens immuna svar, under och efter, Covid-19 infektionen. Det är också okänd om transplanterade patienter kan skapa en effektiv immunitet genom att producera 
skyddande antikroppar som följd av genomgången infektion. Det kliniska förloppet hos organtransplanterade patienter er heller inte känt.
Denna studie är indelat i tre delar:
Del 1: Vi vill undersöka prevalensen av genomgången COVID-19 hos organtransplanterade i Sverige.
Dessa patienter följs rutinmässigt upp i ett samarbete mellan
Transplantationscentra och mottagningar på patienternas hemort som utför provtagning och enklare rutinåtgärder.
Vi vill följa utvecklingen av antikroppssvaret prospektivt var tredje månad under två år med hänsyn till det kliniska förloppet (svårighetsgrad av sjukdom) och utgång. Samtliga transplanterade kommer tillfrågas om extra blodprovgenom via respektive mottagning på hemortssjukhuset (se bilaga 13). Den cellulära immuniteten undesöks med ett ytterligare blovprov efter 3, 12 och 24 månader.
Del 2: Studera det kliniska förloppet hos inneliggande (transplanterade) patienter (sjukdommens svårighetsgrad, riskfaktorer som bidrar) och vilket immunologisk svar har patienerna på infektionen. Patienterna som insjuknar och/eller testas positiva för COVID-19 handläggs ofta i samråd med COVID- jourlinjen på Transplantationscentrum. Enligt klinisk protokoll sparas 
plasmaprover från dessa patienter i PTXL (Transplantationsbiobanken på Biobank Väst). Vi planerar studera det akuta immunologiska svaret med hjälp av dessa prover. Efter utskrivning från sjukhuset kommer dessa patienter erbjudas inkludering och uppföljning enl Del 1. Del 2 undersökar förlopp och immunitet retrospektivt i hela Sverige.
Del 3: Valideringstudie av preanalytisk antikroppsstabilitet.  Blodprover från personer med känd COVID-19 smitta analyserad avseende tillförlitlighet vid fördröjning av analys upp till 7 dagar. 
Ett provtagningstilfälle minst 4 veckor efter COVID-19.
Proverna i båda del 1, 2 och 3 --- analyseras avseende förekomst av anti-SARS-CoV-2 antikroppar men även andra molekyler och i vissa fall celler som är relevanta för immunsvaret. Patienter som genomgått COVID-19 vil också undersökas avseende specifika T- og B- lymfocyter som är viktiga för det immunologiska minnet och därmed en viktig komponent i att skydda mot reinfektion.
Studien kan ge information om omfattningen av COVID-19 infektionen, sjukdommens svårighetsgrad och det immunologiska svaret på molekulär och cellulär nivå hos transplanterade patienter. Vi avser att kartlägga cohortens exponering och immunologiska svar longitudinellt under två år och beskriva det akuta kliniska och immunologiska förloppet hos transplanterade.  Detta kommer ge oss insikt i om immuniteten mot SARS-CoV-2 är bestående eller kortvarig.
Vi vill också hämta in uppföljnings data från transplanterade patienter med genomgången COVID-19 för att kartlägga eventuella skador på organ i efterförloppet, båda avseende frekvens av rejektioner i transplanterade organ och virus relaterade skador andra organ i t.ex lunga, njurar.</t>
  </si>
  <si>
    <t>Acute respiratory distress syndom (ARDS) är ett tillstånd som kan uppkomma efter skada eller infektioner av bakterier eller virus så som SARS-CoV-2 som ger upphov till covid 19. Dödligheten är hög (&gt;40% i svårt sjuka patienter) och överlevande patienter får ofta svåra komplikationer som resulterar i lungfunktionsnedsättning och neuromuskulära biverkningar.  Dagens behandling består antingen av respirator eller ECMO behandling. I den pågående Covid epedemien har även resursbegränsningar av det totala antalet intensivvårdsplatser visat sig driva upp mortaliteten. Vi har behandlat 2 patienter med mesenkymala stödjeceller med bra resultat. Båda patienterna kunde senare skrivas ut från sjukhuset och är vid full hälsa 5 år efter behandlingen. 
Mesenkymala stromaceller (MSC) odlade från benmärg är immunhämmande och kan minska inflammation. Intravenös injektion av MSC förbättrar läkning och överlevnad efter njur-, nerv- och lungskador i experimentella djurmodeller, framför allt genom att skifta från en proinflammatorisk till antiinflammatorisk miljö. MSC har sedan 2003 används i flertalet kliniska studier på Karolinska Universitetssjukhuset och Akademiska sjukhuset i Uppsala för olika sjukdomar. Idag finns det två registrerade läkemedel med MSC i världen, ett för behandling av transplantation-kontra-värd reaktioner i barn och en för lokal behandling av anala fistlar vid Crohn’s sjukdom. I båda fallen eftersträvas de immunmodulerande och läkande effekterna hos MSC. 
Dessa celler har även testats i en fas-1 respektive fas 2 studie i indikationen ARDS som båda påvisat säkerhet. En ännu inte publicerad studie har visat reducerad mortalitet samt minskad intensivård tid. 
Projektet syftar till att genomföra en klinisk läkemedelsstudie där MSCs injiceras intravenöst i svårt sjuka patienter med mild till måttlig ARDS på grund av SARS-CoV-2 som behandlas med respirator. Studiens primära utfallsmått är säkerhet med effekt kommer också att monitorernas. Cellerna tillverkas enligt regelverket för avancerade läkemedel. Patienterna följs upp med avseende på biverkningar och effekt på bland annat lungfunktion samt neuromuskulärfunktion i upp till 5 år.</t>
  </si>
  <si>
    <t>Allvarlig psykisk störning såsom bipolär sjukdom och schizofreni förekommer hos ca 3% av befolkningen.
Personer med dessa sjukdomar lever i genomsnitt 10–15 år kortare än normalbefolkningen. Suicid och tidig död i somatisk sjukdom förkortar den genomsnittliga livslängden ungefär lika mycket. Bland 
somatiska sjukdomar dominerar hjärtkärlsjukdom. Man har uppskattat att personer med bipolär sjukdom är ”dubbelt så hjärtsjuka” som normalbefolkningen men får lika mycket vård. De får alltså mindre 
vård i relation till hur hjärtsjuka de är. Det har i enstaka studier också visats att överdödligheten i influensa och pneumoni är 3-4 ggr högre hos personer med bipolär sjukdom. Det finns dock ingen konsensus om att behandla gruppen med allvarlig psykisk sjukdom som en riskgrupp vid infektionssjukdomar. I den pågående Covid-19 pandemin betraktas inte heller allvarlig psykisk sjukdom som en riskgrupp.  Förutom grundsjukdomen och andra kända riskfaktorer finns det  studier som tyder på att läkemedlen neuroleptika och bensodiazepiner kan öka risken för död vid influensa och pneumoni medan Litium skulle kunna minska risken.
Stress är en välkänd riskfaktor för försämring i grundsjukdomen och kan också bidra till sämre somatisk hälsa. Personer med allvarlig psykisk sjukdom har i dagsläget ofta också en sämre psykosocial och ekonomisk situation. Det finns en risk för att stress, ökad sjuklighet och sämre ekonomiska samhällsförutsättningar leder till en negativ spiral med försämrad somatisk och psykisk hälsa, ökad sjukskrivning och arbetslöshet, försämrad psykosocialsituation vilket i sin tur 
ytterligare belastar personernas hälsa och funktion.
Vår hypotes är att gruppen med allvarlig psykisk sjukdom har en ökad risk för allvarligt förlopp vid infektionssjukdomar och borde betraktas som en riskgrupp. Antipsykotisk medicinering och bensodiazepiner kan utgöra en ytterligare riskfaktor medan litium medicinering skulle kunna vara skyddande vid infektionssjukdom. Vi tror också att stress, samhällsförändringar och ett sämre ekonomisk läge riskerar att drabba denna grupp hårt både utifrån somatisk, psykisk, psykiatrisk och socioekonomiska förutsättningar.</t>
  </si>
  <si>
    <t>Vi vill undersöka förekomsten av njursvikt (Acute Kidney Injury, AKI), sjukdomsförlopp och utfall hos patienter med SARS-COVID-19. 
Preliminära data från andra länder visar på en hög mortalitet för Intensivvårdspatienter med COVID-19 och i synnerhet för de som utvecklar AKI under vårdtiden. Vi har noterat att många patienterna som vårdas på intensivvårdsavdelningarna på Karolinska Universitetssjukhuset utvecklar njursvikt som är dialyskrävande vilket är en extremt resurs krävande behandling. Vi har också noterat att njursvikts förloppet hos COVID 19-patienter skiljer sig från njursvikten hos andra patientgrupper på intensivvårdsavdelningar (IVA). Till exempel har vi sett skillnader gällande urinproduktion, elektrolyt- och njurfunktionsvärden hos COVID 19-patienter med AKI. Hurvida dessa skillnader föranleder en förändring i behandlingsstrategni avseende AKI hos dessa patienter eller ej eller hur utfallet påverkas är i dagsläget oklar.
Då COVID 19 är en helt ny sjukdom, är det mycket som ännu är okänt gällande patofysiologi och det kliniska tillståndet, inte minst vid COVID 19-relaterad AKI. Det finns således ett brådskande behov att bättre förstå sjukdomstillståndet för att tidigt kunna optimera den kliniska handläggningen och om möjligt bidra med förbättrade  folkhälsoinsatser.
Projektet består av två delar:
I. Vi vill undersöka förekomsten av AKI hos intensivvårds patienter och undersöka ev. karaktäristika i demografi och lab data som ev. urskiljer COVID 19-patienter med och utan AKI. Vi vill inventera tillgången och användningen av njurersättningsterapi/ dialys på intensivvårdsavdelningar i Sverige. Detta ska göras genom en prevalens undersökning där intensivvårdsavdelningar i landet inbjuds att delta i en enkätundersökning på en förutbestämd dag. Uppgifter som inhämtas inkluderar resurser på avdelning avseende antal sängplatser och tillgång njurersättningsterapi/ dialysmöjligheter samt information avseende patienternas tidigare sjukdomar, nuvarande lab.prover och urinproduktion samt pågående  medicinering. All information rörande patientuppgifter hanteras avidentifierat.
II. Vi vill i detalj studera sjukdomsförloppet vid AKI hos patienter som vårdas för COVID-19 på Karolinska sjukhuset. Genom användning av  upprättat kvalitets register för COVID-19 vill vi undersöka riskfaktorer, lab.data, radiologisk data, vitala parametrar och medicinering. Detta för att bättre förstår sjukdomsförloppet. Vi vill även undersöka utfallet efter utskrivning från sjukhus för dessa patienter i form av mortalitet och njurfunktion.</t>
  </si>
  <si>
    <t>Falck har initierat ett hälsovetenskapligt forskningsprojekt för att testa upp till 7 000 anställda i Danmark och Sverige för covid-19-antikroppar i syfte att utvärdera utvecklingen av befolkningsimmunitet.
Genom att testa för antikroppar kan vi få en bild av hur många anställda som har drabbats av viruset och som tros vara immuna. Testningen genomförs varannan vecka och möjliggör att förutsäga 
hur lång tid det tar att uppnå en allmän immunitet i befolkningen i de två länderna.
Projektet finansieras av Lundbeckstiftelsen med deltagande av forskare från danska sjukhus och universitet. Med verksamhet i två länder som har tagit olika politiska inriktningar till covid-19-utbrottet finns en unik möjlighet att jämföra studien över gränserna.
Forskningen syftar till att visa på immunitet bland mer eller mindre exponerade grupper, geografisk fördelning, ålder och kön.
 Deltagande i projektet är helt frivilligt.</t>
  </si>
  <si>
    <t>Vi vill samla prover från njursviktspatienter med kronisk hemodialysbehandling, och samtidig COVID-19 samt ta uppföljande prover efter 3 månader, för att se hur hemostasen påverkas av COVID-19 infektionen. Hittills finns inga studier med uppföljande hemostasmarkörer efter tillfrisknandet.
Bakgrund
Coronavirus disease (COVID-19) orsakas av viruset SARS-CoV-2. De första fallen med svår lunginflamation beskrevs i december 2019, och den 11 mars 2020 förklarade WHO att COVID-19 är en pandemi.
COVID-19 har visat sig relaterat till ökad risk för blodproppar, och koagulationsrubbningar bidrar till död vid allvarlig infektion
Koagulationsparametrar som kartlagts avvikande under COVID-19 infektion är förhöjd D-dimer som mått på fibrinnedbrytning, förhöjt antal trombocyter, förhöjt PK/INR som en bild i disseminerad 
intravasal koagulation(DIC), högre fibrin degradation produkt (FDP), fibrinogen, antitrombin.
Flertal av dessa rubbningar har visats kunna prediktera prognos för patienterna.
Kronisk njursvikt är vanligt och patienterna har en ökad risk för hjärtkärlsjukdom, och dessutom koagulationsrubbningar med en ökad risk för blodpropp och paradoxalt samtidigt ökad risk för blödning. Hemostasen är ett integrerat system där blodplättar, koagulationssystemet och fibrinolysen (systemet för att lösa upp bildade blodproppar), balanseras mot varandra. 
Hemostasrubbningar hos njursvikts patienter är relaterade till en ökad koagulationstendens, försämrad fibrinolys och paradoxalt samtidigt en risk för blödning.
Det var en tidsfråga innan de första fallen av COVID-19, skulle komma till Hemodialys (HD) mottagningarna i Sverige.
Dialys behandling är en kronisk livsuppehållande behandling med historiska rötter i Sverige genom Professor Nils Alwall, som anses ha utvecklat den första användbara dialysmaskinen på 40-50talet. 
Dialysbehandling kräver i regel antikoagulantia vid behandlingstillfället för att kunna genomföras, del pga blodets kontakt med plastmaterialen i dialysfiltren som aktiverar koagualationsystemet, men även på tidigare beskrivna ökad koagulationstendes hos njursviktspatienter.
När hemodialyspatienter insjuknat i COVID-19 , noterades snabbt att det krävdes påtagligt ökade doser av lågmolekylärt heparin, uppåt 25% dosökning, för att inte dialysfiltren skulle koagulera och sätta igen, trots att patienterna inte var påtagligt allmänpåverkade, och inte sjukhusvårdade. 
Blodet koagulerade påtagligt snabbt vid nålsättning inför dialysstart.
Detta ses inte kliniskt vid dialys under andra pågående allvarliga sjukdomar, sepsis, influensa, pneumoni mm
Behovet av den högre dosen antikoagulantia har kvarstått flera veckor efter att infektionen bedömts utläkt.</t>
  </si>
  <si>
    <t>Ny forskning visar att covid-19 viruset finns i saliv hos majoriteten (91,7%) av infekterade patienter. Epidemiologiska data vidare indikerar att indirekt virusöverföring kan inträffa, troligen till följd av nära kontakt med asymptomatiska infekterade individer. Inom tandläkarmiljö är saliv och salivkontaminering en vardag. Patienter som söker tandvård är för det mesta friska utan Covid-19 symptom. Asymtomatiska personer bedöms inte vara smittsamma enligt 
Folkhälsomyndigheten. Vi har idag begränsad kunskap om vilka kroppsvätskor som kan sprida viruset, inte heller om covid-19-virus finns i tandvårdsmiljön. Detta projekt syftar till att undersöka 
miljöprov och salivprov från tandläkarklinker, för att få mer kunskap för riskbedömning av covid-19 i tandvårdsmiljö. Vi kommer att samla in miljöprov och salivprov anonymt utan patient identitet och testa dem för covid-19 virus RNA. Salivprov kommer också att anaylseras för antivirala komponenter så som antikroppar. Enkät utan patient identitet kommer att användas till att samla virusrelaterade 
anamnes info. Resultatet kommer att användas i riskanalys för att dels förebygga vårdrelaterad virusspridning och dels förstå salivens antivirala försvar mot covid-19 virus.
Referenser
To KK, Tsang OT, Chik-Yan Yip C, et al. Consistent detection of 2019 novel coronavirus in saliva [published online ahead of print, 2020 Feb 12]. Clin Infect Dis. 2020;ciaa149. doi:10.1093/cid/ciaa149
To KK, Tsang OT, Leung WS, et al. Temporal profiles of viral load in posterior oropharyngeal saliva samples and serum antibody responses during infection by SARS-CoV-2: an observational cohort study [published online ahead of print, 2020 Mar 23]. Lancet Infect Dis. 2020;S1473-3099(20)30196-1. doi:10.1016/S1473- 3099(20)30196-1
Cai J, Sun W, Huang J, Gamber M, Wu J, He G. Indirect Virus Transmission in Cluster of COVID-19 Cases, Wenzhou, China, 2020 [published online ahead of print, 2020 Mar 12]. Emerg Infect Dis.
2020;26(6):10.3201/eid2606.200412. doi:10.3201/eid2606.200412.
Peng X, Xu X, Li Y, Cheng L, Zhou X, Ren B. Transmission routes of 2019-nCoV and controls in dental practice. Int J Oral Sci. 2020;12(1):9. Published 2020 Mar 3. doi:10.1038/s41368-020-0075-9.</t>
  </si>
  <si>
    <t>Coronavirus Covid-19 är nu en global pandemi. Social distansering har lett till att patienter undviker att söka vård, även vid akuta allvarliga tillstånd. I ett Europeiskt samarbetsprojekt vill vi beskriva hur patienter söker och får vård för kardiovaskulär sjukdom före jämfört med under Covid-19 pandemin. På Karolinska Universitetssjukhuset sker sammanställning av vårdkontakter som del av kvalitetsuppföjing och -säkring. I detta projekt avser vi jämföra dessa data med andra sjukhus i andra länder.</t>
  </si>
  <si>
    <t>Sedan utbrottet i Wuhan i december 2019 har Covid-19 pandemin spridits i hela världen. SARS-Cov2 virusinfektion drabbar i första hand luftvägarna.  Observationer har visat att infektionen leder till komplikationer som kan drabba flera olika organsystem. Andelen patienter som uppvisar komplikationer från hjärta och kärl är inte helt kartlagd. Publicerade meta-analyser från Kina och Europa har visat att patienter med kardiovaskulära riskfaktorer som högt blodtryck, diabetes, övervikt samt patienter med tidigare hjärtsjukdomar löper större risk att drabbas av hjärtkomplikationer och död i samband med Covid infektion. Ofta rapporterade hjärtkomplikationer är akut hjärtmuskelinflammation, hjärtinfarkt, kardiogen chock och rytmrubbning.
Direkt viruseffekt på hjärtmuskel och kärlvägg, inflammation, rubbning i immunsystemet och ökad blodproppsbenägenhet både i pulsådror och i vener är några av de mekanismer som kan ligga bakom 
hjärt- kärlkomplikationer.
De tidiga fallen i Kina visar tecken till hjärtmuskelskada hos 30%, baserat på halten av hjärtskademarkörer i blod, men bildgivande teknik har i stort sett inte använts för att påvisa hjärtskada. Höga nivåer av hjärtskademarkörer har även kopplats till hög dödlighet. Det finns dock andra faktorer som kan leda till höga nivåer av hjärtskademarkörer under vårdtiden såsom svår lungsjukdom under respirationsstöd eller virusspridning i blodbanan (sepsis). Betydelsen av dessa hjärtskademarkörer för hjärtats pumpförmåga och förekomst av hjärtsvikt är fortfarande oklar.
Den aktuella forskningsstudien avser att kartlägga:
1)Vilka hjärtfunktionsrubbningar förekommer hos patienter som vårdas med Covid-19 infektion och hur påverkas vårdresultatet när hjärtkomplikation har diagnosticerats?
2) Vilken är relationen mellan förhöjd nivå av hjärtskademarkörer i blodet och hjärtats pumpförmåga?</t>
  </si>
  <si>
    <t>Under de senaste månaderna har det kommit flera rapporter i media om att människor söker sig till komplementär och alternativ medicin (KAM) för att förebygga att bli smittade av COVID‐19 samt för att behandla symtom som kan vara relaterade till COVID‐19. På sociala medier florerar tips om att behandlingar så som höga doser av c‐vitamin, antivirala oljor, homeopatiska preparat och olika dieter kan skydda mot smitta. Det har också publicerats artiklar i vetenskapliga tidskrifter som diskuterar om traditionell kinesisk medicin kan vara effektiv i behandlingen av COVID‐19. 
Hittills finns det dock inget vetenskapligt stöd för att KAM, eller traditionell medicin, kan förebygga eller lindra COVID‐19. De flesta rekommendationer från myndigheter, som Folkhälsomyndigheten, fokuserar på är hälsosam livsstil och beteendeförändringar för att minska och förebygga smittspridning.
Användningen av KAM och självhjälpstekniker under Covid‐19 pandemin kan innebära både potentiella fördelar och risker, ex. är andningsövningar rekommenderade för lindriga andningssvårigheter medan en risk med användning av naturpreparat parallellt med en del läkemedel kan innebära negativa samverkanseffekter. Inte minst för att  identifiera riskerna med denna användning är det viktigt att undersöka vilka självhjälpstekniker och KAM som används, hur detta upplevs och vilka informationskällor som används. Det är också av intresse att undersöka hur användande av dessa behandlingar hänger samman med människors oro för att bli smittade eller svårt sjuka i Covid­‐19.
Studiens syfte är därför att undersöka användning av komplementär och alternativ medicin (KAM) under COVID­‐19‐pandemin. Ett tvärsnitt av befolkningarna i Sverige, Norge och Nederländerna kommer att undersökas. I Sverige görs ett representativt urval av 500 personer via Bisnode. Deltagarna intervjuas via telefon med hjälp av det strukturerade frågeformuläret International Questionnaire to Measure Use of Complementary and Alternative Medicines (I-­CAM-Q). Frågor gällande COVID‐19 samt följsamheten med Folkhälsomyndighetens rekommendationer har lagts till. 
All data kommer att samlas in och behandlas anonymt. Analysen kommer att bestå av deskriptiv statistik, Pearson’s Chi‐square test och ANOVA.
Ökade kunskaper om hur självhjälpstekniker och KAM används är värdefulle för vårdpersonal, forskare och beslutsfattare inom hälso‐ och sjukvården för att förstå människors beteenden, beslut och 
överväganden gällande deras hälsa under en pågående pandemi.</t>
  </si>
  <si>
    <t>I vårt samhälle läggs stor vikt vid att vi ska kunna ta avsked av våra nära och kära när de ligger för döden. Pandemin Covid19 orsakar inte bara fler dödsfall utan skapar också hinder för att besöka våra anhöriga och närvara i dödsprocessen. Många äldreboenden och hospice har infört besöksförbud alternativt strikta regleringar kring besök. Även för dem som befinner sig hemma har nya hinder 
uppkommit. Vi vill med hjälp av en kort enkät samt förfrågan om medverkan i uppföljande intervju undersöka vad dessa restriktioner gör med oss, me   våra relationer och vårt sätt att visa omsorg om våra döende anhöriga samt våra möjligheter att ta farväl.</t>
  </si>
  <si>
    <t>Covid-19 (corona virus disease 2019) har nu spritt sig till nästan alla världens länder och det finns mer än 3 miljoner bekräftade fall och mer än 300.000 personer har dött till följd av infektionen. En del av 
patienterna drabbas av lunginflammation med ibland stora svårigheter att syresätta blodet. Hos dessa patienter blir behandling med sk högflödesgrimma (HFG) ofta är aktuell. HFG ger höga flöden 
(30-60 L/min) värmd och befuktad syrgas genom näsan och har i tidigare studier visat sig förbättra syresättning vid lungsvikt, både genom att kunna ge höga syrgaskoncentrationer men också genom att 
förbättra lungfunktionen. Trots denna behandling får många av patienterna som drabbas av svår Covid-19 så svårt att syresätta blodet att de måste läggas i respirator med hög risk för att avlida. Sjukvården i många länder ser nu ett mycket stort inflöde av patienter där många utvecklar svår sjukdom. Det finns därmed överhängande risk för brist på resurser, vilket i kombination med hög mortalitet för patienter som läggs i respirator gör att det är önskvärt att försöka utveckla 
metoder för att minska risken för respiratorbehandling.
Tidigare studier har visat god effekt på lungfunktion, syresättning och överlevnad när patienter som respiratorvårdas pga svår lungsvikt ligger på mage vid respiratorbehandling. Det finns även studier som visar att buklägesbehandling kan vara effektiv innan patienten har behövt läggas i respirator.
Mål
Vi vill undersöka om buklägesbehandling med HFG hos ickeintuberade patienter med syresättningssvårigheter till följd av covid-19 påverkar andelen av patienter som behöver respiratorvård. 
Hos en del av patienterna i studien vill vi mer ingående undersöka hur lungfunktion, syresättning och patientupplevelse påverkas av vaken buklägesbehandling.
Metod
240 patienter som vårdas på i studien deltagande sjukhus med syresättningssvårigheter pga bekräftad eller starkt misstänkt covid-19 infektion och som ska behandlas med högflödesgrimma kan inkluderas i studien om de behöver minst 50% syrgas för att uppnå en syresättning av blodet på 94% eller en sk PF-kvot på 20 kPa eller lägre (PF-kvoten är en kvot mellan syresättningen i blodet och andel syrgas 
som ges i inandningsluften). Patienterna kommer slumpmässigt att fördelas till lika stora två grupper:
1.        Kontrollgruppen. Denna grupp erhåller standardvård. Buklägesbehandling är inte schemalagd men ej heller förbjuden. Buklägesbehandling kan ordineras av ansvarig läkare om denne anser det nödvändigt.
2.        Interventionsgruppen. Denna grupp ska ligga i bukläge eller framåtstupa sidoläge med mål om 16 timmar per dag.
Övrig vård påverkas inte av studien.
Hos 30 av ovanstående patienter, 15 i kontrollgruppen och 15 i interventionsgruppen, kommer noggrannare mätningar av lungans lufthalt, syresättning och patientupplevelse göras. Dessa patienter kommer att få ett elastiskt band med elektroder runt bröstkorgen. Därigenom kan det elektriska motståndet i bröstkorgen mätas och lufthalten i olika delar av lungan uppskattas under olika delar av hela andningscykeln i (sk elektriskt impedanstomografi). Mätningar av lungans lufthalt, blodets syresättning och syremättnad, andningsfrekvens, puls och blodtryck kommer att registreras i både ryggläge och bukläge.
Forskningspersonerna kommer också att få göra subjektiva skattningar av andfåddhet.
Betydelse
Studien kan ge svar på om vaken buklägesbehandling minskar risken för respiratorvård samt öka förståelsen för hur lungfunktion och syresättning påverkas av buklägesbehandling vid samtidigt syrgastillförsel genom högflödesgrimma hos kritiskt sjuka patienter som vårdas på sjukhus pga covid-19-infektion.</t>
  </si>
  <si>
    <t>Sedan debuten av COVID‐19 pandemin har en relativt stor del (9,8% ‐15,2%) av infekterade patienter behövt vårdas med mekanisk ventilation av lungorna, antingen genom respirator eller eller med hjälp av en ECMO-maskin (extracorporeal membran oxygenering) . Vid långvarig mekanisk lungventilation behövs ofta en trakeostomi, dvs en kirurgisk öppning på framsidan av halsen så att 
ventilationen sker via en kanyl på halsens framsida och inte via en tub genom munnen/näsan. Hos en intensivvårdad patient kan en trakeostomi innebära minskad risk för subglottisk stenos 
(förträngning av luftvägens lumen), minskat användande av sederande läkemedel, ökad chans till förbättrad luftvägshygien (rensugning) och även, i bästa fall, minskat behov av mekanisk 
ventilation och intensivvård.
De ökade krav på skyddutrustning för vårdande personal såväl som de medicinska effekter som är specifika för Covid­‐19 sjuka patienter med ARDS har gjort förändringar av tidigare rådande rutiner kring både den kirurgiska metoden och den fortsatta handläggningen av tracheostomierna nödvändig. Detta medför att trakeostomivården av Covid­-19 sjuka patienter kan förväntas ha andra bieffekter och komplikationer än sedvanlig trakeostomivård.
Det är ännu inte vetenskapligt beskrivet hur det har gått för de patienter som drabbats av COVID­-19 och som vårdats i respirator eller ECMO. Pandemin pågår fortfarande. Denna studie syftar till att undersöka de COVID-19-patienter som hittills behövt en trakeostomi under sin vårdtid på intensiven på något av sjukhusen i Stockholmsregionen.  Vi vill undersöka  hur många patienter 
som fått en trakeostomi, indikationen för ingreppet och om de fått några tidiga eller sena komplikationer till ingreppet.</t>
  </si>
  <si>
    <t>COVID-19 är en snabbt växande pandemi med stor påverkan såväl på samhället i stort som på sjukvården.
Symtomen vid COVID-19 är ofta ospecifika, liknande andra övre luftvägsinfektioner och det rapporteras även alltmer om att en stor andel av befolkningen kan ha infektionen utan märkbara symptom. Detta kan göra det svårt att förhålla sig till de nu aktuella reglerna som åberopas för att minska smittspridningen. I tillägg till dignostiska metoder som direkt kan påvisa virus arvsmassa finns också ett stort behov av  s k serologiska markörer för att identifiera antikroppar, 
och därmed möjlig immunitet mot sjukdomen, både för arbetsgivare och anställda inom vård och omsorg.
Personal som vårdar patienter COVID-19-infektion är en grupp som löper stor risk att smittas samtidigt som det finns risk för smittspridning inom övrig sjukvård och äldreomsorg som kan få 
svåra konsekvenser. Det vore mycket värdefullt att kunna identifiera personer som är på väg att, eller redan kan ha utvecklat immunitet genom att undersöka förekomsten av antikroppar mot COVID-19 
bland denna personal.
Samtidigt finns ett behov av utökad validering av de antikroppstester som nu snabbt görs kommersiellt tillgängliga och relatera analysresultat både till varandra och till ev kända kliniska 
symptom hos de individer som undersöks.
Detta projekt består av två delprojekt:
1) Metodutvärdering; genom att ta tillvara provmaterial från individer som har testats för COVID-19 i sjukvården (patienter, blodgivare, vårdpersonal), avidentifiera och analysera dessa med olika 
analysmetoder, vill vi studera hur bra de olika analysmetoderna överensstämmer med varandra, samt i de fall det finns uppgifter om misstänkt eller bekräftad COVID-19-infektion -hur resultaten av 
antikroppstesterna speglar detta.
2) Genom att vid upprepade tillfällen med olika intervall provta vårdpersonal på sjukhus och i äldreomsorg vill  vi följa utvecklingen av antikroppsförekomst hos dessa individer över tid.</t>
  </si>
  <si>
    <t>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0.5-15% men sannolikt i stor utsträckning beror på både hur patientpopulationen selekterats och på sjukvårdens resurser för att hantera svår andningssvikt.
I denna serie epidemiologiska studier vill vi studera incidensen av sjukvårdskrävande Covid-19-sjukdom, beskriva de sjukhusvårdade Covid-19-patienterna och studera riskfaktorer för svår Covid-19-sjukdom som leder till andningssvikt, intensivvård, respiratorvård eller död.</t>
  </si>
  <si>
    <t>Projektet innefattar utnyttjande av Artificiell Intelligens (AI) baserad EKG analys för att kunna förutsäga insjuknande i livshotande eller allvarlig hjärtkärlsjukdom (kardiovaskulära tillstånd) hos patienter med Coronavirus infektion (CoViD-19).
Sedan CoViD-19 sjukdomen identifierats har den spridit sig till över 190 länder i världen, dödat över 20 000 människor och förorsakat ett stopp i den globala ekonomins tillväxt. CoViD-19 är en i huvudsak respiratorisk virussjukdom som drabbar luftvägar och lungor med varierande svårighetsgrad orsakat av så kallat ”severe acute respiratory syndrome coronavirus 2” (SARS-CoV2), dvs. allvarlig 
akut respiratoriskt syndrom. CoViD-19 är mycket smittsam, med nästan två gånger reproduktionsnumret (R-värde) som säsongsinfluensa och är också dödligt, motsvarande ca 340 gånger den för säsongsinfluensa och ännu högre för äldre patienter och de med samsjuklighet. Vanligaste komplikationer är svår lunginflammation som leder till ”Acute Respiratory Distress Syndrome” (ARDS) med svår andningssvikt. En betydande andel CoViD-19 patienter får hjärtpåverkan med allvarliga rytmrubbningar - arytmier (~ 17%), hjärtmuskel- inflammation - myokardit (~ 7%) och plötslig hjärtdöd (oklar frekvens). Det är oklart om det finns ett samband mellan hjärtmuskelinflammation och allvarlig rytmrubbning hos dessa patienter. Mot bakgrund  av sjukdomens smittsamhet är 
rutinmässiga kontroller med upprepade EKG-tagningar och ultraljud hjärta för att upptäcka tecken på hjärtpåverkan mindre lämpligt pga risk för smittspridning. Dylik rutin som normalt skulle användas 
för att övervaka patienter med risk för hjärtpåverkan skulle utsätta hälso- och sjukvårdspersonal för högre risk för infektion och utarma skyddsutrustnings reserver. Att minska antalet tester (EKG, 
ultraljud hjärta, och blodprovstagning) och istället utnyttja information från ett enskilt undersökningstillfälle, såsom ett ankomst EKG, kan potentiellt ge säkrare och bättre diagnostik. 
Att kunna identifiera de patienter med störst risk att utveckla allvarlig kardiovaskulär händelse (rytmrubbning eller myokardit) utifrån resltat av ett enda ankomst EKG, skulle således underlätta 
övervakning och behandling av de patienter med störst vårdbehov, samtidigt som risken för smitta och användande av onödiga undersökningar minimeras. Tillämpning av AI på ankomst EKG kan 
potentiellt identifiera de CoViD-19- patienter som har högsta risken att utveckla livshotande kardiovaskulära sjukdomstillstånd. Genom använding av AI för att upptäcka subtila - dolda förändringar på EKG i syfte att identifiera risk patienter, kan sjukvården effektiviseras avseende patient övervakning och potentiellt förebygga livshotande komplikationer i tidigt skede.
Retrospektivt identiferas och inkluderas samtliga vuxna patienter som sökt sjukvård och blivit inlagda med CoViD-19-infektion, vid olika centra i världen för att testa hypotesen att det första EKG som tagits digitalt kan innehålla subtila - dolda förändringar som kan identifiera de patienter med störst risk för allvarliga hjärtkärlkomplikationer på sjukhus. Antagandet är att Artificiell Intelligens kan identifiera dessa dolda EKG- förändringar och förutsäga vilka patienter som har den 
högsta risken för hjärtkärlkomplikationer. Vidare insamlas vid samma tillfälle kliniska variabler om tidigare sjukdomar, etnicitet, blodprovs resultat, hjärtkärl komplikationer till Covid 19, och behov och grad av intensiv vård, fram till att patienten skrivs ut från sjukhus eller avlider 
(bilaga 3 och 7).
I substudie kommer vi även att identifiera och testa nya EKG variabler som riskmarkörer för insjuknande i nydebuterat förmaksflimmer, och jämföra dem med redan kända EKG variabler som finns tillgängliga i digital form, EKG analys med AI och kända kliniska riskfaktorer. Det bedöms ha stor klinisk betydelse att identifiera patienter med risk för nydebuterat förmaksflimmer mot bakgrund av den höga risken för
proppbildning hos Covid 19 patienter.</t>
  </si>
  <si>
    <t xml:space="preserve"> Covid-19 är en ny virusinfektion som startade sitt pandemiska utbrott hösten 2019 i Wuhan, en stad i Hubei-provinsen i Kina. Eftersom vi människor saknar immunitet och viruset SARS-CoV-2 sprids lätt, drabbas en mycket stor andel av befolkningen. Majoriteten av de som insjuknar får en lindrig till mycket lindrig luftvägsinfektion, men hos en mindre andel blir sjukdomsförloppet svårt med intensivvårdskrävande lunginflammation.
Sjukdomsförloppet har visat sig kompliceras av rubbningar i blodets levringsförmåga. Uppfattningen är att covid-19 patienter i större utsträckning än andra allvarligt sjuka patienter drabbas av 
blodproppar (tromboser) till både stora och små kärl. Även blödningar beskrivs, men sällsyntare. 
Det rapporteras om blodproppsförekomst hos drygt 40% av de intensivvårdskrävande covid-19 patienterna från center i Europa där den vanligaste diagnosen är lungemboli (proppar i lungkärlen). 
Detta är mycket hög andel och bidrar till ökad dödlighet.
Vi vill undersöka om covid-19 och dess påverkan på blodets levringsförmåga ökar förekomsten av blodproppar. Vi antar att en ökad förekomst av blodproppar bidrar till ökad sjuklighet och död i 
Sverige. Vi vill också studera betydelsen av blodförtunnande läkemedel, både före insjuknandet men även vid långtidsuppföljning. De intensivvårdade patienterna med covid-19 kommer att särskilt 
studeras. För att ytterligare bredda vår förståelse vill vi också studera förekomsten av hjärtstopp utanför sjukhus under pandemin och undersöka om andelen som berodde på proppar i lungorna ökade.
Genom att noggrant undersöka och beskriva sjukdomen och dess komplikationer vill vi ge bättre förutsättningar för att behandla covid-19, arbeta med förebyggande åtgärder i befolkningen efter 
utskrivning samt eventuellt också påverka hur behandlingen med blodförtunnande läkemedel ges (både som behandling och förebyggande).</t>
  </si>
  <si>
    <t xml:space="preserve"> Covid-19 är en pandemi som snabbt spridit sig över världen och givit upphov till en mycket ansträngd stiuation inom vården. Pandemin har drabbat framför allt vissa riskgrupper med svåra sjukdomsförlopp och i vissa fall dödlig utgång. Det är känt från tidigare infektioner så som influensa att patienter med övervikt eller obesitas (=fetma) drabbas av svårare luftvägsinfektioner än normalviktiga personer. Patienter med obesitas har visat sig ha ökad risk för att utveckla allvarliga luftvägssymptom med behov av intensivvård och längre vårdtider än normalviktiga personer. Övervikt och Obesitas har angivits som riskfaktorer för svår sjukdom i Covid-19 men data kring om graden av obesitas påverkar risken för svårt vårdförlopp är inte tydligt. 
Patientföreningen HOBS (Häsla Oberoende av storlek) har fört fram oro från patienterna och det är av stor vikt att få fram mer kunskap kring om obesitas i sig är en tydlig riskfaktor för svår sjukdom.</t>
  </si>
  <si>
    <t>Under de senaste tio åren har svår akut luftvägsinfektion, t ex vid H1N1-pandemin lett till fruktansvärda konsekvenser med mer än 200.000 lungrelaterade dödsfall.
I slutet av 2019, i Wuhan, Kina, uppstod en ny viral lunginflammation med överföring från person till person. Gensekvensanalys visade ett nytt coronavirus, nCoV-19 (SARS-CoV-2), som ger upphov till
sjukdomssyndromet COVID-19.
Coronavirus är ensträngade RNA-virus. Sex koronavirusarter är tidigare kända att orsaka sjukdom hos människa. Coronavirus 229E, OC43, NL63 och HKU1 är utbredda över hela världen och orsakar
vanligtvis 'förkylning'. Två andra stammar, svårt akut respiratoriskt syndrom (SARS-CoV-1) och Mellanöstern respiratoriskt syndrom (MERS-CoV) orsakar svår luftvägssjukdom, ibland med dödlig utgång
(10% SARS-CoV-1; 37% MERS-CoV). nCoV-19 har en 85% genetisk likhet med SARS-CoV-1.
Även om COVID-19 dök upp i Kina, så spred sig infektionen snabbt över hela världen. En tidig rapport (n=41) från Wuhan visade medianålder kring 50 år och manlig dominans (73%). Intensivvård behövdes pga syresättningsproblematik hos 32%. Vanliga riskfaktorer var diabetes (20%), hypertoni (15%) och hjärtkärlsjukdomar
(15%). Inget rapporterades tex om övervikt. Vid ankomst till sjukhus hade 98% av patienterna dubbelsidiga förtätade områden på lungröntgen. Akut andningssvikt (ARDS) utvecklades hos 29%, akut hjärtpåverkan sågs hos 12% och pålagring av bakteriell infektion hos 10%. Respiratorbehandling krävdes för 10% av patienterna, och 5% krävde extrakorporal membranoxygenering (ECMO). En studie med
138 patienter beskrev intensivvårdsbehov 26%; ARDS sågs hos 61%, hjärtrytmrubbningar 44% och chock 31%. ECMO behövdes hos 11%. Total dödlighet 4,3%.
Användningen av ECMO vid COVID-19-infektion ökar på grund av infektionens snabba spridning och höga lungrelaterade dödlighet. ECMO vid ARDS vid COVID-19 kan vara en metod för att undvika/reducera lungskador relaterade till behandling med respiratorvård. ECMO kan dessutom reducera risk vid andra
’systemiska komplikationer’; blodförgiftning och svår hjärtsvikt med chock.
Potentiella kliniska effekter och resultat av ECMO vid COVID-19 kommer att registreras och analyseras i vårt projekt.</t>
  </si>
  <si>
    <t>Den rådande pandemin covid-19 har påverkat barn och ungdomars liv på ett flertal sätt, så som att många föräldrar har fått arbeta hemifrån eller blivit korttidspermitterade. För ungdomar på gymnasieskolor innebär det också att de inte får gå i skolan på vanligt sätt då utbildningen bedrivs på distans. Det finns inte heller möjlighet att få krama sina far- och morföräldrar, eftersom äldre personer bör undvika kontakt med andra. På grund av rådande restriktioner för gruppsamlingar har dessutom teatrar, bio och andra gruppaktiviteter ställts in.
TV och internet är fyllda med olika typer av information om covid-19, och ibland är dessa inte så lätta att förstå för yngre barn. Dagliga rapporter om dödstal och bristande resurser inom hälso- och sjukvården kan vara svårtolkade. Att ständigt utsättas för information om döden kan väcka frågor och negativa känslor hos barn och ungdomar.
Projektet vill undersöka barn och ungdomars känslor i relation till covid-19-pandemin, och vi baserar studien på validerade  instrument. Vi genomför datainsamling i Sverige och en motsvarande 
forskargrupp genomför en motsvarande datainsamling i Brasilien för den yngre gruppen. 
Datainsamlingen i Brasilien har fått etiskt godkännande i det aktuella landet.
Vi kommer att samla in information från barn och ungdomar, 6-19 år, genom en kort onlineundersökning som distribueras via skolans digitala forum och patientföreningars digitala forum, samt andra digitala forum som Instagram, facebook och snapchat.</t>
  </si>
  <si>
    <t>Under 2020 började SARS-CoV-2 viruset, sjukdomsbenämnd som Covid-19, sprida sig över världen och resulterade i en världsomvälvande pandemi. I skrivande stund är 4 063 525 personer i världen bekräftade av Covid-19 och över 280 000 människor har dött. (European Centre for Disease Prevention and Control [ECDC], 2020). Då en del av de drabbade av Covid-19 behöver sjukhusvård har 
belastningen ökat på publika hälsosystem. Tillgängligheten av vårdpersonal, vårdplatser, intensivvårdsplatser och respiratorer är livsviktigt för att kunna behandla dessa patienter och behovet förväntas öka i samband med ökningen av antal fall av Covid-19 (Moghadas et al., 2020). Utbrändhet har blivit vanligt bland yrken med hög stress såsom för brandmän, poliser, lärare och alla typer av hälso- och sjukvårdspersonal. Kontinuerlig och ökad stress kan snabbt accelerera när vårdgivare upplever att det inte finns tillräckligt med tid eller begränsade resurser till att vårda patienter ordentligt. Psykologisk stress utvecklas när en individs yttre krav överstiger 
dennes anpassningsförmåga. Även då stress kan hjälpa individen att fokusera bättre så leder kronisk och överdriven stress till skadliga effekter. Extrem stress kan leda till insomnia, fatigue, irritation, ångest och depression. För många vuxna är en stor bidragande faktor till stress jobbrelaterat (Moss, Good, Gozal, Kleinpell, &amp; Sessler, 2016).
Sjuksköterskor upplever regelbundet en mängd av arbetsrelaterade stressfaktorer såsom långa arbetspass, oregelbundna scheman, brist av professionellt stöd, och arbetet med att tillgodose patientens behov.
Belastningen på hälsosjukvårdspersonal kan ha en allvarlig inverkan på vårdpersonals mentala hälsa och livskvalitet. Tidigare studier har visat på att den pågående stress som hälsosjukvårdspersonal möter kan ha negativa effekter på deras psykologiska välbefinnande. Psykisk ohälsa bland vårdgivare kan leda till att kvalitén på att vårda patienter och hälsosjukvårdspersonals utövande påverkas. 
Prevalensen av depressiva symtom bland sjuksköterskor i USA 2009 och 2012 rapporterades i två studier ligga mellan 18-41 %. (Letvak, Ruhm, &amp; McCoy, 2012) (Welsh, 2009) Faktorer som jobbtillfredställelse, hög arbetsbelastning, skiftarbete, sömnstörningar, år i yrket och civilstånd påverkade ofta risken för psykisk ohälsa (Maharaj, Lees, Lal, 2019). För sjuksköterskor inom 
intensivvård var snabb patientomsättning, oförmåga att kunna ta ledigt och odelaktighet i en arbetsgrupp olika riskfaktorer. Medan för läkare inom intensivvård var mängden arbete, definierat som antal nattskift per månad och tid sedan den sista icke-arbetande veckan, associerat med utmattningssyndrom. Att behöva fatta etiska beslut associeras också till utmatningssyndrom hos läkare. Men till skillnad från sjuksköterskor upplevde läkare mer sällan moralisk nöd. Hos 
sjuksköterskor har det beskrivits att välbefinnandet påverkas av faktorer så som vårdande av döende patient och/eller att delta/bevittna beslut att avstå livsuppehållande behandlingar (Moss et al., 2016).
I den planerade studien kommer forskargruppen med hjälp av mätinstrument RAND-36 kartlägga vårdpersonals livskvalitet var fjärde månad under fortsatt coronapandemi. Studien är tänkt att genomföras på avdelningar där vårdpersonal arbetar dagligen med patienter diagnosticerade med Covid-19, på avdelningar där patienter diagnosticerad med andra diagnoser och på en allmän intensivvårdsavdelning som vårdar patienter diagnosticerade med Covid-19 och patienter diagnosticerade med andra diagnoser. Förhoppningen är att kartlägga om livskvalitén hos vårdpersonal som vårdar patienter diagnosticerade med Covid-19 förändras under pågående utbrott och om det är någon skillnad i livskvalitet i jämförelse med vårdpersonal som vårdar patienter med andra diagnoser.</t>
  </si>
  <si>
    <t>SARS-CoV-2 är ett pandemiskt coronavirus som leder till en sjukdom som fått namnet COVID-19. Under pågående epidemi finns hos befolkningen ett fortsatt behov av sjukhusvård för andra tillstånd, 
såsom kirurgiska åkommor. Förutsättningarna för denna vård har drastiskt förändrats i Region Stockholm. En hög belastning på sjukvården, orsakat av COVID-19-epidemin har gjort att resurser har 
behövts omfördelas och elektiv verksamhet har minimerats. Därutöver råder besöksförbud på sjukhusen, skyddsmaterial och mediciner finns tidvis inte att tillgå och direktiven för hur den 
personal som träffar patienter med misstänkt eller bekräftad COVID-19 skall skydda sig förändras över tid. Denna situation är unik varför forskning saknas gällande såväl patienter som opereras 
under den pågående epidemin som upplevelser hos patienter, anhöriga och involverad vårdpersonal.
Detta projekt syftar till att generera kunskap kring vården av patienter som genomgått kirurgisk behandling under den pågående COVID-19-epidemin. De sammantagna resultaten skulle på sikt kunna 
leda till en utveckling av behandlingsstrategier samt förbättrade behandlingsresultat.</t>
  </si>
  <si>
    <t>Coronapandemin är en världsomfattande kris där tusentals dödsfall rapporteras under en längre tid vilket innebär att döden blir påtaglig med stor exponering i media och påverkan kan förväntas ske i ett otal samhällssfärer. Detta projekt fokuserar på konsekvenser av den pågående pandemin för patienter som bor i eget hem och får avancerad palliativ hemsjukvård samt deras närstående. Projektet har 
initierats av följande kliniska frågor:
•          Vilka erfarenheter av ett yttre hot i form av pandemi har patienter och närstående?
•          Vilka strategier kan underlätta för patienter?
•          Hur kan förståelse för patienters reaktioner, känslor och tankar i en sådan situation ökas?
•          Påverkas patientens livssituation i det dagliga livet i och med pandemin, i så fall hur?
En patient med livshotande sjukdom lever under sin sjukdomstid med döden som ett reellt hot. Vad händer med den personen när den drabbas av ytterligare ett hot mot livet i form av en pandemi? 
Hotet mot livet  är kännbart för alla men för den redan sjuka patienten blir det ytterligare ett hot som tillkommer. Kan nya reaktioner, rädslor och farhågor uppkomma? Hur påverkar det de existentiella tankarna såväl som den förändrade sociala situationen i vardagslivet som kan bli följden av pandemin?</t>
  </si>
  <si>
    <t>COVID-19 pandemin medförde att lärosäten runt om i världen snabbt var tvungna att anpassa undervisningen då alla uppmuntrades att stanna hemma. Campusbaserad undervisning var ej längre möjlig och all undervisning var tvugen att ske via distanskurser vilket inte alla studenter och lärare var vana vid.
Karantänen, som många fick uppleva, kan också ge social isolering.
COVID-19 pandemin har skapat unika möjligheter att studera hur en pandemi påverkar samhällen globalt. Alla har påverkats både på ett personligt plan med ängslan och oro för sjukdom och i arbete och de samhällssystem de arbetar i. Det gör det möjligt att studera kuturella variationer i hur lärare och studenter vid olika lärosäten i olika delar av världen tagit sig an de utmaningar som COVID-19, karantän och övergång till distansundervisning inneburit.
Deltagare i forskningsstudien är studenter och lärare vid Jönköping Univesity (JU). Data samlas också in från lärosäten i Pakistan, Litauen, Sydafrika, Kanada och USA. Likheter och skillnader i hur undervisning förändrats och hur COVID-19 pandemin upplevts kommer att studeras i relation till Hofstedes teori om kulturella dimensioner. Vid JU jämförs också upplevelserna hos svenska och internationella studenter och lärare då internationella studenter och lärare är mer isolerade från familj och släkt då de är i Sverige.
Resultatet från studien beskriver hur studenter och lärare reagerat på de förändringar pandemin inneburit med särskilt fokus på studier och undervisning. Anpassningar av undervisningens form och innehåll som gjorts på lärosäten i olika länder studeras och hur studenter och lärare upplever dessa liksom hur lärare och studenter spenderar sin fritid under pandemin och olika grader av karantän. Deltagarna ombeds besvara  en webbaserade enkät angående förändringar i undervisning, uppfattning om att delta i distanskurser, stress och kreativitet. De ingående instrumenten har valts för att repesentera de sex dimensioerna i Hofstedes teori (distans till makt, individualism, 
maskulinitet/feminitet, osäkerhet/undvikande, långsiktighet, livsnjutning/kontroll).</t>
  </si>
  <si>
    <t>Covid-19 pandemin har medfört stora förändringar i samhället. Sverige har infört rekommendationer om restriktioner för att begränsa pandemin och belastningen på sjukvården. Det är oklart hur dessa rekommendationer påverkar hälsan i ett perspektiv som innefattar hälsofaktorer utanför den ohälsa som covid-19 orsakar. Fysisk aktivitet är den enskilt viktigaste faktorn för god hälsa genom hela livsspannet  och fysisk inaktivitet är en av de ledande riskfaktorerna för förtidig död. Hur fysisk aktivitet möjliggörs och utförs under en period av samhälleliga restriktioner är oklart. Det är 
också oklart hur personer som följt rekommendationer om restriktioner, upplever möjligheten att kunna vara fysiskt aktiva. På vilket sätt vardagsrutiner ändras och hur dessa förändringar upplevs 
är oklart samt hur individer uppfattar sitt hälsotillstånd och sin arbetsförmåga under en period av restriktioner.
Det övergripande syftet med detta projekt är därför att kartlägga och belysa hur personer upplever sin livssituation, sin fysiska aktivitet, samt fysiska och mentala hälsa i samband med covid-19.
Information om studien kommer att spridas via Facebook och personer som är 18 år eller äldre kan inkluderas i studien. Datainsamling sker via en digital enkät, som innehåller frågor om fysisk aktivitet, hälsorelaterad livskvalitet och arbetsförmåga, samt genom digitala intervjuer.</t>
  </si>
  <si>
    <t xml:space="preserve"> Bakgrund
COVID-19 infektion orsakar hos de svårast drabbade akut respiratoriskt distress syndrom (ARDS) där den bakomliggande mekanismen tros vara ett dåligt reglerat immunsvar, snarare än virusbördan i sig. Vid COVID-19 infektion ses hos de svårast sjuka en kraftig aktivering av koagulationssystemet och en ökad trombosrisk. Komplement är en viktig del av kroppens försvar mot virus, men oreglerat komplementsvar kan bidra till den kraftiga inflammatoriska reaktion som ses vid COVID-19 infektion.
Målsättning
-Att kunna definiera de temporala förloppen i hur koagulations- och komplement systemen aktiveras under COVID-19 infektion
- Att kunna hitta biomarkörer för allvarlig sjukdom och mortalitet
- Att kunna visa hur dessa biomarkörer skiljer sig åt mellan COVID-19 och icke-COVID-19 patienter
-Att kunna visa på skillnader i koagulations-och komplement aktivering mellan barn och vuxna 
Arbetsplan
Patienter som läggs in vid infektionskliniken SUS, Malmö, samt vid barnkliniken SUS, med säkerställd COVID-19 infektion, kommer att erbjudas deltagande I studien. Blodprov kommer att tas vid inläggning samt därefter regelbundet så länge patienten är inneliggande, dock vid maximalt 6 tillfällen. Vuxna patienter som misstänks för COVID-19 infektion men som vid provtagning visar sig vara negativa kommer också att erbjudas deltagande I studien. Blodprov kommer att analyseras avseende pro-och antikoagulanta faktorer, pro- och anti fibrinolytiska faktorer, trombocytrelaterade faktorer, inflammationsrelaterade faktoere samt komplementaktivitet.
Betydelse
Kunskap om hur koagulations- och komplement systemet aktiveras under COVID-19 infektion är nödvändig för att styra både blodförtunnande behandling och behandlingar riktade mot viruset i sig. Vår hypotes är att en överaktivering av komplement systemet är en viktig del av mekanismen bakom allvarlig sjukdom och om vi finner hållpunkter för detta, ger det stöd för att inleda kliniska försök med komplement hämmare, där atoxiska sådana redan finns på marknaden.</t>
  </si>
  <si>
    <t>Covid-19 pandemin har stor påverkan på hela samhället och innebär en stor belastning för sjukvården.
Erfarenheten är att vårdnadshavare som har barn som diagnostiserats med Covid -19 upplever detta som mycket omvälvande och har stort behov av råd och stöd. Barn med Covid-19 som bedöms klara vård 
i hemmet överförs till hemsjukvårsenheten Mobilen,  för fortsatt omhändertagande. I hemsjukvården ges möjlighet till daglig kontakt med telefon och videosamtal (SLLs app ”Alltid Öppet”) och vid 
behov hembesök, ansvarig läkare kan rådfrågas.  Mobilen ingår i FO Barnakut, ALB, Huddinge och har funnits i mer än 10 år och har varit uppskattat av föräldrar särskilt under infektionsperioderna vintertid. I upptagningsområdet till Barnakutenheten, ALB, Huddinge ligger några av de delar i region Stockholm som drabbats mest under den pågående pandemin (Botkyrka och Södertälje kommuner). 
Delar av dessa kommuner är socioekonomiskt utsatta och många av invånarna har ursprung i andra länder än Sverige. Vi avser nu att med en semistrukturerad intervjuundersökning utvärdera vårdnadshavarnas upplevelse av kontakten med hemsjukvården för att dels kartlägga specifika synpunkter i samband med Covid-19 infektionen men också föräldrarnas generella upplevelse av 
hemsjukvården. Alla föräldrar vars barn varit inskrivna i Mobilen kommer att tillfrågas om de vill delta. Vi kommer att använda auktoriserad telefon/videotolk om det finns språksvårigheter. 
Resultaten av intervjuundersökningen kan snabbt omsättas i praktiken om det visar sig att föräldrarnas oro kring specifikt Covid-19 infektionen inte har kunnat beaktas. Detta är särskilt viktigt om en andra våg av infektionen skulle komma under hösten-vintern 2020. Resultatet av studien kommer dessutom att kunna bidra till att ytterligare utveckla och förbättra hemsjukvården för barn med COVID-19 infektion men även generaliseras till förbättringar inför kommande vintersäsong med säsongsburen influensa och RS- virusinfektioner.</t>
  </si>
  <si>
    <t xml:space="preserve"> Den pandemi som orsakats av viruset SARS-CoV-2 har inneburit stor påverkan på såväl sjukvård som samhälle i övrigt. Sjukdomen covid-19, som orsakas av viruset SARS-CoV-2, uttrycks i ett brett spektrum; vissa patienter är inte medvetna om att de varit sjuka, medan andra tvingas till sjukhusvård. Även svår sjukdom, ledande till intensivvård och i värsta fall död, förekommer. Den 18/5 2020 fanns 30 377 fall i Sverige av covid-19 rapporterade till Folkhälsomyndigheten, och av dessa hade 3 698 personer avlidit.
Värmland har hittills drabbats lindrigt, och 324 fall, varav 24 dödsfall, har rapporterats. Detta innebär exempelvis att incidensen i närliggande Örebro län vid denna tidpunkt är 4,5 gånger så stor 
som den i Värmland.
Dessa siffror får dock betraktas som underskattningar, samtliga dessa fall har diagnostiserats genom påvisande av virusets arvsmassa (PCR-teknik), och vissa rapporter hävdar att PCR missar upp till var femte infektion (falskt negativt prov). Dessutom har PCR-tester i Värmland huvudsakligen utförts på dels  patienter som varit så svårt sjuka att de krävt inneliggande vård, men även på lindrigt sjuk personal som vid negativt test kan återgå i arbete. Den sanna incidensen infekterade 
personer i Värmland bedöms således vara betydligt högre än rapporterade 115/100 000 invånare (18 maj 2020), men det är svårt att extrapolera hur stort mörkertalet är utifrån andra regioners data 
eftersom utbrottskurvorna sett så olika ut i olika delar av Sverige.
Samtidigt är det viktigt att se hur stor del av befolkningen, oavsett åldersgrupp, som haft sjukdomen, eftersom det kan ha betydelse för hur framtida strategier för att hindra smittspridning skall utformas. Av denna anledning planeras denna studie där förekomsten av antikroppar mot SARS-CoV-2 (serologi, tecken till genomgången infektion) skall undersökas i två värmländska populationer; personal i vård och omsorg (delstudie 1) samt serumprover som tagits av annan 
anledning (delstudie 2). Med tanke på den låga förekomsten av covid-19 i Värmland maj-2020 är projektupplägget även byggt för att kunna följa utvecklingen av covid-19 i populationen över tid.</t>
  </si>
  <si>
    <t>Förhöjt intrakraniellt tryck (ICP) är en fruktad komplikation till hjärnskador och leder ofta till sekundära hjärnskador på grund av dålig blodgenomströmning av hjärnvävnaden. Högt ICP behandlas aggressivt inom neurointensivvården med ett antal vedertagna behandlingsstrategier. Detta bygger emellertid på att patienterna har fått en tryckmätare inopererad i hjärnan (ICP-mätare) vilket enbart kan genomföras på sjukhus med neurokirurgisk förmåga. Hjärnskador som uppstår av andra orsaker än trauma och hjärnblödning, såsom syrebristskador efter hjärtstopp eller hjärnsvullnad på grund av 
infektion eller leversvikt, får ytterst sällan en ICP-mätare inlagd. Nyligen har neurologiska symtom och skador vid COVID- 19 visat sig vara vanligt förekommande. Bland de skademekanismer som har föreslagits finns hjärnsvullnad, infektion i hjärnan, syrebristskador och blodproppar. Samtliga av dessa kan leda till förhöjt ICP men COVID- 19 patienter är inte ICP-monitorerade och detta är inte studerat. Ultraljudsmätning av synnervens nervskida (ONSD), ultraljudsmätningar av flödeshastigheter (doppler) i hjärnans blodkärl och pupillometri (mätning av pupillreaktion på ljus) har alla studerats som icke invasiva alternativ för att skatta intrakraniellt tryck. Samtliga 
av dessa metoder behöver dock studeras ytterligare innan de kan inkluderas i klinisk praxis och bli vägledande för behandling av patienter. I det här projektet ska dessa tre metoder utvärderas 
avseende korrelation med ICP på patienter som vårdas med ICP-mätare. Metoderna kommer att utvärderas både var för sig och som kombinerade mått samt baserat på detta användas för att skatta 
ICP hos COVID-19 patienter inom intensivvården. Möjliga framtida tillämpningar är att bättre kunna skydda hjärnan hos patienter med hjärnsvullnad efter hjärtstopp eller till följd av infektioner såsom COVID-19 eller leversjukdom. Vidare har metoderna potential att förbättra vård och transportbeslut både på sjukhus utan neurokirurgisk förmåga och inom ambulanssjukvården.</t>
  </si>
  <si>
    <t>I december 2019 beskrevs det första fallet av en ny svår lunginflammation orsakad av severe respiratory syndrome coronavirus-2 (SARS-CoV-1).  Den har därefter spridits sig över hela världen och sjukdomen som kallas coronavirus disease 2019 (COVID-19) definieras av Världshälsoorganisationen (WHO) som en pandemi (1). Den 27 april hade över tre miljoner fall av COVID-19 och över 208 000 dödsfall bekräftats (2). Symtomen orsakade av SARS-CoV-2 kan skilja sig från asymptomatiska bärare och mild sjukdom, till 
akut svår andningssvikt (ARDS). I Italien var 25% av fallen allvarliga och 5% kritiska (3). Stödjande behandlingar i dessa fall inkluderar bland annat icke-invasiv, invasiv mekanisk ventilation och i de allra mest kritska fallen extarkorporal membarnoxygenering (ECMO).
Redan idag används ECMO i svåra fall av ARDS, svår hjärt- eller hjärt-lungsvikt som är refraktär till konventionell intensivvårds behandling (4). Veno-venös (VV) ECMO underlättar vid lungprotektiv 
skyddande mekanisk ventilation eftersom den extrakorporala behanlingen stödjer såväl syresättning som koldioxidclerance (5,6). Under svininfluensa (H1N1)-pandemin 2009-2010 ökade erfarenheterna över hela världen avseende användning av ECMO som en stödjande behandling vid svår ARDS avsevärt (7). Vid utbrottet av respiratoriskt syndrom i Mellanöstern (MERS) visades dessutom en assocoiation mellan förbättrat resultat hos patienter med ARDS och användningen av ECMO (8). Nyligen rekommenderade WHO (interimsriktlinjer för hantering av misstänkt COVID-19) att erbjuda ECMO till patienter med COVID-19-relaterad ARDS vid erfarna ECMO-centra (9). Dessutom har Society of Critical Care Medicine (SCCM) släppt riktlinjer för hantering av COVID-19-patienter på intensivvårdsavdelningar gällande tillämpningen av ECMO (10). Hittills har publiceade observationsstudier visat utnyttjande av ECMO i ett begränsat antal COVID-19 patienter (11). Baserat på dessa studier kan inga slutsatser dras med avseende nuttan av ECMO hos patienter med ARDS.
Syftet med denna studie att beskriva patientegenskaper och ECMO-karaktärisktika hos COVID-19-patienter som erbjudits ECMO-behandling. Dessutom ämnar vi fokusera djupare på förekomst 
och typ av komplikationer hos dessa ECMO-patienter, dödlighet och när under vårdförloppet detta sker.</t>
  </si>
  <si>
    <t>Makrofager är en typ av medfödd immuncell som är viktig för att initiera, behålla och reglera specifika immunreaktioner som sedan utförs av lymfocyter (T och B celler). Det finns olika typer av 
makrofager, vissa är aktiverande medan andra är reglerande. På senaste tiden har det visats att en viss typ av vävnadsresidenta makrofager finns i lunga, och att de där har en immunreglerande 
funktion, samt att de har en koppling till sympatiska nerver i lungan. Dessa lungresidenta makrofager har påvisats vara viktiga för att reglera immunreaktioner i lunga vid olika infektioner, såsom influensa, samt för att hindra  patogenernas spridning. Covid19 drabbade världen våren 2020, och forskning för att förstå varför det är ett så svårbemästrat virus i människa pågår för fullt. 
Det tar sig in i cellerna genom en receptor, ACE2, som finns i lungepitelet. Nyligen publicerades en ogranskad artikel där man visade att specifika makrofager även uttrycker ACE2, och dessa 
makrofager liknar de lungresidenta makrofagerna. Sammantaget kan man säga att lungresidenta makrofager har förmågan att
i)         reglera immunreaktioner och hindra överdriven akut inflammation
ii)        hindra spridning av virus
iii)      eventuellt ta upp Covid19 eftersom de bär på ACE2-receptorn</t>
  </si>
  <si>
    <t>SARS-CoV-2 viruset har orsakat en pandemi med en sjukdom som fått namnet covid-19. Sjukdomen har spridit sig snabbt från sitt ursprung i Kina till hela världen. De flesta patienter får en lindrig eller till och med asymptomatisk infektion men en del patienter blir svårt sjuka med allvarlig lungpåverkan. Under  pandemins utveckling har det blivit tydligt att olika länder och regioner inom länder drabbats olika hårt. I Sverige har antalet fall och dödfall varit betydligt högre kring 
Stockholm än i tex norra Sverige eller Skåne. Covid-19 är mycket smittsam och sprids framförallt som droppsmitta. Under pandemins lopp har det blivit allt tydligare att personer är smittsamma även 
innan de utvecklar symptom. En del personer smittar trots att de har mycket linidriga symptom och kanske inte ens förstår när de är smittade. För att skydda vårdpersonal mot smitta har stora insatser gjorts för att öka smittskyddet och ändra arbetssätt. Under pandemins inledning fanns det en upplevd brist på vissa skyddsmaterial men försörjningssituationen har nu förbättrats. Det har definitivt förekommit smitta av vårdpersonal men sannolikt oftast då smittkällan inte var känd som covid-patient. En annan, mycket problematisk, form av smitta är när vårdpersonal med lite eller 
inga symptom smittar patienter på sjukhuset. Detta riskerar att sprida smitta till en skör äldre grupp som kan drabbas hårt av covid.
Smittskyddsåtgärder vid covid syftar till att minska smittspridningen. Basen i detta i vården är goda basala hygienrutiner. Detta innebär att man noga spritar sina händer före och efter patientarbete och skyddar sin arbetsklädsel. Vid covid-misstanke ska man också skydda sina 
slemhinnor med visir och munskydd. Vid vissa procedurer som kan generera luftburet virus behövs andningsskydd.
Covid-diagnos ställs genom att viruset påvisas i luftvägarna med sk PCR-teknik. Oftast tas ett prov i nasopharynx (bakom näsan) eller i bakre svalget. Diagnostiken är relativt enkel och säker men eftersom det har saknats olika material och reagens så har endast en liten del av personer med misstänkt covid-19 provtagits. Detta gör att förekomsten av genomgången infektion i samhället är okänd. Efter genomgången covid-19 bildas antikroppar hos minst 80 % av lindrigt sjuka och hos en större andel av de som blir svårt sjuka. Antikroppssvaret mot det sk spikeproteinet är det som de flesta metoder har fokuserat på. Exakt hur antikroppssvaret utvecklas och mot vilka virusproteiner som de riktar sig är okänt. Först bildas sk IgM antikroppar och efter det kommer IgG antikroppar. IgG-antikroppar kommer att kunna mätas med start ca 2 veckor efter infektionen. Ett antal snabbtester som kan påvisa antikroppar i blod har tagits fram och många av dessa fungerar bra och har en hög känslighet (60-80 % av sant sjuka blir positiva i testet) och hör specificitet (mycket få sant friska blir positiva).
I Skåne som har haft ett lågt antal diagnosticerade fall av covid-19 finns det inga populationsbaserade undersökningar av förekomsten av covid-antikroppar.</t>
  </si>
  <si>
    <t>COVID-19 är den snabbast växande pandemin i modern tid. Sedan början av 2020 har många människor i Sverige och världen smittats med Coronaviruset SARS-Cov-2. Stort antal sjuka behöver läggas in på 
sjukhus och 20% av dem är i behov av intensivvård, framförallt på grund av tilltagande andningsbesvär och behov av avancerad respiratorbehandling. I den grupp som drabbas svårast av viruset är dödligheten hög.
Vår studie syftar till att skapa bättre kunskap om orsaker till den andningspåverkan som många drabbas av. Det verkar finnas vissa förändringar som kan observeras tidigt i det kliniska förloppet, det vill säga redan innan patienter blir kritiskt sjuka och behöver intensivvård. Dessa vill identifiera för att bättre kunna förutse vilka patienter som kommer behöva högre vård. Särskilt vill vi undersöka om en del av andetaget går till områden, som ej genomströmmas av blod. Detta mäts som ett ökat deadspace (skadligt rum) och kan vara ett tecken på proppar i lungkärlen. Avstängda lungkärl gör att blodet strömmar genom andra områden och som kan mätas som shunt 
(otillräckligt syrsatt blod).
Vi planerar att bedöma patienters lungfunktion genom att mäta syrgas- och koldioxidkoncentrationer i utandningsluften samt i arteriellt blodprov. Förutom klinisk/fysiologisk lungundersökning kommer patienterna också genomgå ultraljud av hjärta och lungor enligt befintlig klinisk rutin. Undersökningarna kommer att ske vid patientens säng. För de patienter som behöver respiratorbehandling och intensivvård kommer samtliga data av relevans för studie att extraheras från patientjournalen samt från Svenska Intensivvårdsregistret för senare analys. Kontrollbedömning kommer även utföras på en grupp av COVID-19 negativa patienter inlagda på sjukhus för behandling av samhällsförvärvad lunginflammation samt på en grupp av friska personer.
I uppföljning av de lungsjuka patienter kommer lungfunktionsbedömning och ultraljud av hjärtat och lungor att genomföras inom 30 dagar efter utskrivning från sjukhus.
Vår studie är en delstudie samordnad av University of California San Diego, USA.</t>
  </si>
  <si>
    <t>Anställda vid 5 vårdcentraler i Göteborgsområdet följs månadsvis under ett halvår avseende utveckling av antikroppar mot viruset SARS-CoV-2 under pågående Covid-19 pandemi. Nivåerna av IgA och IgG antikroppar i blod och hur länge de finns kvar i blodet ställs i relation till eventuellt insjuknande i Covid-19 och symtomutveckling. De studiedeltagare som utvecklat antikroppar mot viruset lämnar extra blodprov för analys av de celler som förmedlar så kallat immunologiskt minne mot viruset.</t>
  </si>
  <si>
    <t xml:space="preserve"> Covid-19-pandemin har haft en exceptionell effekt på hela det svenska samhället, både vad gäller sjukdomen i sig, men också i vad avser de restriktioner som införts av myndigheterna efter hand för 
att begränsa smittpridningen. Vilka konsekvenser de införda restriktionerna, de stängda gränserna, den snabbt ökade arbetslösheten, den minskade drogsmugglingen till Sverige får avseende våldsutövningen i Sverige är oförutsägbara.  Den förändrade livsstilen och den ökade isoleringen och hur det påverkar antalet självmord och olyckor i hemmet är också oklart. Restriktionerna för 
våra äldre medborgare är också av intresse eftersom vi vet att de står för majoriteten av alla fallolyckor, vilket är en vanlig dödsorsak samt orsak till sjukhusvård bland traumapatienter.
Syftet med projektet är därför att analysera hur Covid-19 påverkat traumafördelningen och traumadödligheten i Sverige på både kort och lång sikt.
Forskningsprojektet består av tre delstudier där vi avser att studera vad människor skadas av och hur det förändrats av Covid-19 pandemin. Vi vill förstå hur skadeutfallet under pandemin påverkas 
av kön, ålder, intention och bostadsort så att vi är mer kapabla till nästa pandemi.
För att göra detta har vi tre delstudier där vi jämför vi med hur skadepanoramat såg ut före och efter pandemin.
Delstudie 1. Jämför hur skadefördelningen såg ut på svenska akutmottagningar under första halvåret 2020 i jämförelse med 2019 och 2020? Vi använder oss av det svenska traumaregistret (SweTrau).
Delstudie 2. Jämförhur skadefördelningen, traumarelaterade dödsorsaker, slutenvårdsdiagnoser och vårdtider såg ut i Sverige under hela året 2020 jämfört med 2018 och 2019. Vi använder oss då av 
både traumaregistret samt Socialstyrelsens register; dödsorsaksregistret, patientregistret.
Delstudie 3. Jämför hur skadefördelningen, traumarelaterade dödsorsaker, slutenvårdsdiagnoser och vårdtider i Sverige såg ut under hela året 2020 jämfört med 2021 samt 2022 och jämför med 2018 och 2019. Samma register som i delstudie 2 används.</t>
  </si>
  <si>
    <t>Vissa läkemedelsbehandlingar är kända för att ha oavsiktliga effekter på immunsystemet. Vissa kan ha en negativ inverkan i kampen mot Covid-19-infektion och måste undvikas för att hantera akut risk för infektion. Andra med immunförstärkande förmågor kan möjligen användas på ett förebyggande sätt för att begränsa spridningen och påverkan på individens hälsa. I själva verket kan användning av redan befintliga läkemedel som nya behandlingar för Covid-19 vara ett verkligt alternativ för ett snabbt svar i kampen mot nya sjukdomar. Läkemedelsutveckling tar vanligtvis mer än 10 år och misslyckas ofta i sena faser av kliniska studier. För närvarande övervägs flera etablerade läkemedel i kampen mot Covid-19. Behovet av studier med risk/nytta-perspektiv i denna Covid-19-pandemi är brådskande, inte minst för att informera beslut för både behandlande läkare, folkhälsomyndigheter samt högriskpersoner i den allmänna befolkningen. Den aktuella studien kommer att undersöka effekterna av vanliga läkemedel på risken och prognosen efter infektion av Covid-19 med hjälp av en metod baserad på nationella hälsoregister.</t>
  </si>
  <si>
    <t>Syftet med föreliggande studie är att undersöka effekter av pågående pandemi på psykisk ohälsa hos personer som lider av psykiatrisk problematik och psykiatriska symtom.
De forskningsstudier som hittills har lanserats rörande psykisk ohälsa i relation till Covid-19-pandemin har i huvudsak riktats mot att studera effekter för allmänheten. Såväl media som forskarvärlden har diskuterat rädsla, oro, ångest och stress som en effekt av pandemin och hur det påverkar den allmänna befolkningen. Psykiatripatienter som redan innan pandemiutbrottet var en psykosocialt sårbar grupp har hittills fått för lite uppmärksamhet från forskarvärlden enligt en nyutkommen artikel i Lancet psychiatry. Personer med redan etablerad psykisk ohälsa är särskilt sårbara för just psykosociala påfrestningar som ökad stress, oro, ångest, social och ekonomisk osäkerhet. Detta torde rimligen öka vårdbehovet, men snarare visar forskning en markant minskning av psykiatrisk vård för svårare psykisk ohälsa under Covid-19-pandemin. Det kan finnas flera orsaker till detta.  
Covid-19-pandemin har radikalt förändrat sjukvården. Exempel på detta är att psykiatriska heldygnsvårdsavdelningar byggts om för att bereda plats för andra patientgrupper och verksamheter. Sjukvårdspersonal har omfördelats vilket bl.a. påverkat tryggheten i att ha kontinuerliga kontakter med personal som patienterna sedan tidigare har etablerat en relation till. Vårdgivare har gått från att ha fysiska möten med patienter till att i många fall hålla samtalen digitalt. Tillgången till personal har minskat i och med Folkhälsomyndighetens nödvändiga rekommendationer om att stanna hemma vid även mycket lindriga symtom. Potentiell rädsla för smitta påverkar relationen mellan patient och personal. 
Psykiatriska mottagningar beskriver nu att många patienter inte kommer på bokade besök. Det kan vara mycket problematiskt om patienter som behöver psykiatrisk vård inte söker vård då de behöver det.
Folkhälsomyndighetens rekommendationer om social distansering kan potentiellt göra att psykiatripatienter som tenderar att redan ha begränsade sociala kontakter, i spåret av pandemin får ännu färre möjligheter att ta del av redan etablerade eller nya sociala kontakter. Detta kan ha en direkt negativ påverkan på rehabiliteringsprocesser och brist på sociala nätverk är en etablerad riskfaktor för insjuknande i psykisk ohälsa. 
Förändringar har varit nödvändigt för att hantera pandemin. Att studera effekterna på den allmänna folkhälsan är central men det är även prioriterat att undersöka effekterna av pandemin på psykiatripopulationen - en redan mycket utsatt grupp. Forskning som fokuserar på hur psykiatripatienter påverkas av rådande pandemi är bristfällig och det är av vikt att dra lärdomar för att dels organisera och prioritera vård för kommande vågor av pågående Covid-19-pandemi men även framtida pandemiutbrott.</t>
  </si>
  <si>
    <t>SARS-CoV-2 som orsakar sjukdomen covid-19, tillhör virusfamiljen coronavirus. Coronafamiljen innehåller ytterligare två virus som framkallar allvarlig sjukdom, SARS-CoV, MERS-CoV, samt fyra virus som fr.a. orsakar mildare luftvägsinfektioner: 229E, NL63, OC43, samt HKU1 (framöver kallade lågpatogena coronavirus). De lågpatogena coronavirusen är spridda globalt och förekommer även i Sverige. Diagnostik av dessa fyra coronavirus ingår i den panel av luftvägsvirus som rutinmässigt påvisas med PCR i luftvägsprov vid kliniska mikrobiologiska laboratorier.
I det aktuella projektet avser vi att använda historiska data från rutindiagnostiken för att studera epidemiologin för de lågpatogena coronavirusen vilket kan ge lärdom om hur epidemiologin för SARS-CoV- 2 kommer att se ut i den post-pandemiska fasen.
Pseudo-anonymiserade data på resultat för virusanalyser på cirka 140 000 luftvägsprover tagna under perioden september 2009 t.o.m. april 2020 kommer att hämtas från laboratoriedatasystemet wwLab på 
Klinisk Mikrobiologi, Karolinska Universitetslaboratoriet. Extraherade data kommer att innehålla information om remitterande klinik, provtagningsdatum, provmaterial och resultat från virusundersökningar samt patienternas kön och födelsedatum. Dessa data kommer att analyseras med avseende på när de lågpatogena coronavirusen påvisas under mest året, hur ålder- och könsfördelning 
för virusinfekterade patienter ser ut, hur virusmängden skiljer sig mellan olika provmaterial, samt vilka andra luftvägsvirus som samtidigt påvisas med de lågpatogena coronavirusen.
Det finns mycket få motsvarande internationella studier av samma storlek. I och med att allt talar för att SARS-CoV-2 kommer att bli kvar som endemiskt närvarande femte coronavirus, menar vi att 
projektet kan ge värdefull information om hur dess epidemiologin kommer att se ut i den post-pandemiska fasen.</t>
  </si>
  <si>
    <t>Kunskapsläget om gravida med Covid-19 och deras behov av intensivvård är mycket begränsat. Genom att samla erfarenheter från våra skandinaviska länder och sprida erfarenheter och kunskap kan vi erbjuda gravida med Covid-19 möjligheter till bättre intensivvård och överlevnad.</t>
  </si>
  <si>
    <t>I det dagliga arbetet är det vanligt att vårdpersonal möter patienter som har smittsamma sjukdomar av olika slag, Det finna flera olika former av smittvägar; som exempelvis kontaktsmitta, droppsmitta, 
luftburen smitta och blodsmitta. Kontaktsmitta är den vanligaste smittvägen inom vården. Att arbeta inom hälso- och sjukvård innebär att riskera att själv smittas av sjukdomar, vilket kan medföra oro 
hos vårdpersonal över sin egen hälsa eller att föra smittan vidare till närstående. Det kan även vara det motsatta, att vårdpersonal är de som för smitta vidare till patienter, som redan är en grupp som är sårbar och där en infektion kan orsaka ett ytterligare stort lidande och hot för individens överlevnad. En viktig del i vårdutbildningar handlar om att förbereda studenterna hur de ska hantera och skydda sig mot smitta  eller att föra smittan vidare.
Det som är speciellt med Covid-19 pandemin är att inte någon har någon naturlig immunitet så därför sker spridningen väldigt snabbt. Covid-19 pandemin har varit en stor utmaning genom att man på kort 
tid har tvingats till att göra stora organisationsförändringar inom sjukvården för att ha bättre förutsättningar att klara av vården av patienter som drabbas av Covid -19 och som är i behov av 
sjukhusvård. Det har under pågående Covid-19 pandemin blivit påtagligt för gemeneman med rapporter om sjukvårdspersonal som blir allvarlig sjuka efter att ha vårdat smittade patienter.
I detta projekt vill vi undersöka om sjuksköterskestudenterna har varit förberedda för att möta och vårda patienter med smittsam sjukdom, om de har haft tillräckligt stöd från handledarna, verksamheten och lärosätet för att vårda patienterna och om de fått sina farhågor och rädsla kring potentiellt riskfyllda situationer väl bemötta. Covid-19 pandemin kan ställa många saker på sin spets, och vi vill också undersöka om studenterna under och efter sin verksamhetsförlagda 
utbildning (VFU) särskilt reflekterat kring sitt framtida yrkesval- har de blivit stärkta eller i värsta fall avskräckta.
Vi vill med denna kunskap få svar på om vi behöver göra förändringar i utbildningen för att lyfta vårdrelaterad risk ur ett vårdgivarperspektiv .</t>
  </si>
  <si>
    <t>BAKGRUND
I denna studie vill vi undersöka hur patienter och personer med kognitiv svikt och demens, eller med risk att utveckla demens, upplever sin situation i samband med Covid-19 pandemin. Studien 
kommer att ge en ökad förståelse för hur Covid-19 pandemin påverkar personer med kognitiv svik och demens.  Vi vill också undersöka hur närstående och sjukvårdspersonal upplever att patienter med kognitiv svikt och demens påverkas av pandemisituationen. Denna studie är unik, då en liknande förändring av samhället pga. sammhälssfarlig sjukdom aldrig tidigare inträffat. För att få en 
uppfattning om hur patienter, närstående och sjukvårdspersonal upplever att konsekvenser av nedstängning av samhällsinstanser (ex dagverksamhet, elektiv vård) får i Sverige, bör en studie i samband med ett pandemiutbrott där personer med kognitiv svikt och demens och deras närstående får delge sina upplevelser skyndsamt genomföras.
Det finns en risk att personer med kognitiv svikt och demens får en försämrad fysisk och psykisk funktionsnivå under pandemiutbrottet, vilket i sin tur ökar de närståendes stress och oro.  
Dessutom finns en risk att denna patientgrupp utsätts för smitta pga. svårigheter att ta till sig information om handtvätt, social distansering eller Folkhälsomyndighetens råd om karantän för riskgrupper. För att möjliggöra en förståelse för behovet av stöd i samband med en samhällskris, liknande Covid-19 pandemiutbrottet, behöver vi fråga dem som drabbas. Det är i slutänden patienternas, de närståendes och sjukvårdspersonalens behov som behöver undersökas genom forskning för att vägleda valet av insatser.  För forskaren är det också viktig att kunna förbättra situationen för patienterna och undanröja osäkerheten om vilka insatser som efterfrågas och därmed minska osäkerheten om insatsens värde för patienterna. En kvalitativ studie är viktig eftersom en stor randomiserad studie inte alltid leder till de åtgärde som patienter, närstående och sjukvårdspersonal efterfrågar. Det är också viktigt att starta denna studie snabbt, dvs analysera insamlad data och komma ut med rutinbeskrivning.</t>
  </si>
  <si>
    <t>Det pågår en omstrukturering av hälso- och sjukvården i Sverige mot en mer nära vård. Syftet är att vården i så stor utsträckning som möjligt ska ges i öppna vårdformer eller i hemmet istället för på sjukhus. Bakgrunden till denna omställning är bland annat att befolkningen i Sverige blir äldre, mår bättre och flera tidigare dödliga sjukdomar har blivit kroniska tillstånd eller kan botas helt. 
Covid-19 är en sjukdom som drabbar just äldre särskilt hårt. Enligt folkhälsomyndigheten har nästan 90 procent av de som avlidit på grund av covid-19 i Sverige varit 70 år eller äldre och 66 procent 80 år eller äldre. De som har störst risk att bli svårt sjuka är personer över 70 år, särskilt om de också har högt blodtryck, hjärt-kärlsjukdom, lungsjukdom, fetma eller diabetes. 
Merparten av de som har kommunal hälso- och sjukvård, hemtjänst eller bor på särskilt boende tillhör de riskgrupper som WHO och Folkhälsomyndigheten pekat ut som särskilt sårbara för covid-19. En rad åtgärder har därför vidtagits för att minska risken för smittspridning, till exempel besöksförbud på äldreboenden, rekommendationer att personal ska stanna hemma vid minsta symptom samt nya vårdhygienrutiner. 
Trots vidtagna åtgärder har covid-19 fått fäste inom äldreomsorgen på många håll runt om i landet. En granskning som tidningen GöteborgsPosten gjort, visar att smittan fanns på 65 procent av alla äldreboenden som drivs i egen regi av Göteborgs Stad den 4 maj 2020. Men smittspridningen varierar. I Ale och Alingsås kommuner hade ingen äldre på särskilt boende konstaterats smittad med covid-19 den 18 maj och bara en person på ett äldreboende i Öckerö kommun. I Kungälv och Härryda hade ett fåtal äldre konstaterats smittade på ett boende i vardera kommunen. 
I en ny statlig offentlig utredning om God och nära vård framhålls att personcentrering och patientinvolvering är essentiellt i omställningen mot nära vård och frågan ”Vad är viktigt för dig som patient och närstående?” måste ställas oftare. I denna studie frågar vi hur patienter och anhöriga till patienter i kommunal hälso- och sjukvård upplevt det att få vård i hemmet under pågående pandemi. Detta görs genom att intervjua patienter och anhöriga till patienter som får kommunal hemsjukvård i sitt ordinära boende. 
Projektet bidrar med ett patient- och anhörigperspektiv, något som idag inte systematiskt följs upp i den kommunala hälso- och sjukvården. Studien förväntas kunna bidra med kunskap om hur man kan arbeta med nära vård, såväl under en sådan kris som coronapandemin innebär, som under mer normala omständigheter.</t>
  </si>
  <si>
    <t>Virala pandemier är en stor börda för samhället och har långsiktiga konsekvenser inte bara för fysisk hälsa utan även för den psykologiska hälsan hos både de som smittas och de som inte smittas. Den pågående COVID-19-pandemin är en utmaning för både samhälle och individer när det gäller att genomföra och anpassa sig till rekommendationer, som att tillbringa mera tid hemma, fysisk distansering, ekonomisk utsatthet, egen eller anhörigas sjukdom och anhörigas dödsfall. Det finns mycket lite forskning om hur människors beteenden och reaktioner samspelar och påverkar psykisk hälsa under en pandemi.
I föreliggande projekt avser vi att undersöka beteenden och psykologiska effekter av Covid-19 utbrottet hos människor i Sverige. Vi avser också att göra jämförelser av reaktioner inom Sverige 
med andra europiska länder. Deltagare kommer att få fylla i en webbenkät vid fyra olika tidpunkter (baselinjemätning och 3, 6, och 9 månader efter baslinjemätningen). Enkäterna innehåller frågor om 
beteenden och reaktioner på grund av Covid-19 utbrottet, samt frågor om psykisk hälsa.
Ytterligare två undersökningar kommer att genomföras med de deltagare som samtycker till medverkan i den större gruppen deltagare. För det första avser vi undersöka individuell variation i beteenden och upplevelser som kan förbättra hälsa och välmående vardagen hos personer i Sverige under en pågående samhällelig kris (pandemin). För det andra kommer vi att efter sista mätpunkten inhämta information från befintliga register om sjukdagar, arbetslöshetsersättning, vårdbesök och diagnoser i samband med vårdbesök.
Sammantaget kan projektet ge värdefull information om såväl psykisk ohälsa som psykiskt hälsobefrämjande beteenden bland människor i Sverige som kan informera framtida hälsofrämjande interventioner. En jämförelse mellan europeiska länder är också mycket värdefull för att bättre förstå hur olika samhällen påverkas.</t>
  </si>
  <si>
    <t>Det nya coronaviruset SARS-CoV-2 som orsakar sjukdomen covid-19 ger olika grad av sjukdom hos olika personer. Den kan ge livshotande symptom, framförallt hos personer som tillhör riskgrupper, dessa 
är bl.a. personer över 70 år med underliggande sjukdomar såsom högt blodtryck samt diabetes, men kan också ge milda förkylningssymptom. I kliniken idag finns det vissa metoder för att titta på en persons immunsvar mot sjukdomen men fler och bättre metoder behövs. Vi vill vidareutveckla metoder som vi kan använda i kliniken för att detektera vilka som har en pågående infektion av Covid-19 samt vilka som tidigare har haft en infektion av viruset. Vi behöver också metoder som kan mäta ett cellulärt svar hos de som har en pågående infektion och de som har genomgått en infektion. För att göra detta behöver vi testa nya metoder och jämföra dem med 
befintliga metoder som redan finns för analys av immunförsvaret.
I projektet vill vi samla blod från patienter som är inneliggande på sjukhus med en Covid-19 infektion och jämföra det med blod från frivilliga personer som tidigare har blivit testade för SARS-CoV-2 smitta. Vi vill även ta blodprov från Covid-19 patienter när de är på återbesök på sjukhuset för att kunna se hur länge efter en avslutad infektion vi kan se ett antikroppar och eller ett cellulärt svar.</t>
  </si>
  <si>
    <t>Under pandemin har vi fått uppleva åtgärder för att skydda befolkningen från COVID-19 smitta som tidigare varit otänkbara. Från mitten av mars 2020 har sjukvårdssystemet förskjutit resurserna till att prioritera COVID-19-sjukvård. De flesta andra elektiva kontakter har avbokats eller avsevärt försenats. Dessutom rapporteras att antalet akuta inläggningar för icke-COVID-19-relaterade sjukdomar (såsom hjärt- och kärlhändelser) är mindre än vanligt under pandemin. Sverige har genomfört färre begränsningar än många andra länder, exempelvis Norge. Den internationella krisen och svårigheterna att hantera denna utmanande situation har blottlagt stora kunskapsluckor i vad som utgör optimala åtgärder för förebyggande av infektionssjukdomar och vilka resultat som följer av olika strategier. 
Vi kommer att studera genomförandet av åtgärder mot COVID-19 i Norge och Sverige, jämföra effekten på sjukhusinläggningar från sjukdomar andra än COVID-19 under perioderna före och efter utbrottet samt dödlighet, mellan den norska och den svenska befolkningen. Vi kommer också att analysera effekter relaterade till psykiatrisk belastning. MORMOR-COVID-studien kommer att analysera data från nationella register i Norge och Sverige. Genom denna studie syftar vi till att undersöka hur de drastiska åtgärder som införts i Norge har påverkat befolkningens hälsa och välbefinnande och jämföra detta med de olika strategier som används i Sverige. Denna studie är sannolikt en av de viktigaste epidemiologiska studierna som kommer genomföras under 2000-talet.</t>
  </si>
  <si>
    <t xml:space="preserve">I samband med covid-19 pandemin har från  en mycket hög andel av patienterna som vårdats inom intensivvården utvecklat blodproppar (över 30%), särskilt i lungorna. Det finns också mycket som talar för en ökad risk för blodpropp generellt vid covid-19, även vid vård på vanlig sjukhusavdelning (enl studier 3-6%) och i hemmet. Alla patienter med covid-19 utvecklar dock inte blodpropp och vi vill nu studera vilka riskfaktorer och vilka koagulations-och immunologiska markörer som är av betydelse för insjuknande i blodpropp i samband med covid-19 infektion. Vi önskar också studera vilka faktorer som påverkar återhämtning efter covidrelaterad blodpropp.
Patienter som remitterats till Koagulationsmottagningarna på Karolinska Universitetssjukhuset i Huddinge och Solna för uppföljning efter covid-relaterad blodpropp (tromboembolism)  tillfrågas om deltagande i studien. 
Journaluppgifter, anamnestiska uppgifter, kliniska data, rutinprover, trombofiliutredning, resultat av radiologiska-samt fyslab undersökningar insamlas vid mottagningsbesök under första året efter insjuknandet i blodpropp. Studieprover analyseras avseende globala hemostasmetoder, komplement, NETs och endotel biomarkörer etc . Dessa datas korrelation till trombosutbredning och outcome analyseras.  Resultaten jämförs även med en kontrollgrupp av patienter som deltar i en annan uppföljningsstudie (uppCov, EPN2020-02394) men som inte utvecklat någon blodpropp. </t>
  </si>
  <si>
    <t>COVID-19 anses vara extra farligt vid nedsatt immunsystem. Patienter med kronisk leversjukdom har dåligt immunförsvar och bör därmed anses vara en riskgrupp. Det är dock ovanligt med kronisk leversjukdom, speciellt hos patienter som testats för COVID-19, och mer data behöver snabbt sammanställas på central nivå för att erhålla säkrare riskestimat för allvarliga utfall.</t>
  </si>
  <si>
    <t>"Alltid öppet" är en virtuell kontaktväg för patienter i Region Stockholm, där besök sker med användning av en applikation för mobiltelefoner. Den riktar sig framförallt till medborgare med akuta vårdbehov (och ersätter då akutbesök under kontorstid på t ex en vårdcentral, besök på närakuter eller på sjukhusens akutmottagningar) eller personer med kronisk sjukdom (och ersätter då s.k. kontroller och fysiska besök med regelbundna intervaller). De erfarenheter man fått i samband med etablering och drift av den virtuella vårdmodellen (implementeringen) är av betydelse då dessa "videobesök" också börjar utnyttjas av andra kliniska verksamheter. Den pågående CoVID-19-epidemien har kraftigt ökat användningen av "Alltid öppet" inte bara inom primärvården; till exempel har 
infektionsklinikerna på sjukhusen tagit i bruk applikationen för att hålla kontakt och övervaka  patienter i hemkarantän och isolering. - E-hälsoverktyg och -verksamheter har sedan tidigare varit i centrum för regionens strategi "Framtidens hälso- och sjukvård", även om genomslaget varit blygsamt. CoVID-19-epidemin kommer med all sannolikhet att innebära ett genombrott för sjukvård på distans. Det är därför angeläget att systematiskt dokumentera och analysera "Alltid öppet" för att öka vår förståelse av hur e-vårdverksamheter kan spridas och implementeras framgångsrikt. - Denna forskning utförs som en fallstudie med både kvantitativa och kvalitativa metoder och i samverkan med sjukvården. Dels insamlas registerinformation om besöken på "Alltid öppet" (för tidsserieanalys och analys av förändringar i besöksmönster), dels intervjuas aktörer, personer som medverkat i skapandet av "Alltid öppet", vårdgivare på den virtuella vårdcentraler, vårdgivare på enheter som börjar använda applikationen och patienter som besöker "Alltid öppet".</t>
  </si>
  <si>
    <t>Riskvärdering, medicinsk prioritering och intensivvårdsbehov vid COVID-19
Under den pågående pandemin har det blivit uppenbart att COVID-19 har ett sjukdomsförlopp som kan vara mycket varierande, och det finns tydliga indikationer på att manifestationerna vid allvarlig 
sjukdom på flera väsentliga punkter kan skilja sig från den vanliga bilden vid exempelvis svår lunginflammation. Bland annat uppvisar vissa patienter en förvånansvärt låg syresättning utan att 
uppleva samtidig andnöd, vilket annars är en normal reaktion när syresättningen i kroppen sjunker. Vidare verkar sjukdomsförloppet vid COVID-19 ofta vara betydligt mer utdraget jämfört med andra 
svåra luftvägsinfektioner, där försämring vanligtvis sker plötsligt och kort efter insjuknandet. Sammantaget gör vidden av de kliniska manifestationerna och det ofta långsamma förloppet att de vanliga verktyg som sjukvården använder för att värdera medicinsk risk (risk för försämring, behov av intensivvård, risk att avlida etc.) sannolikt fungerar sämre än vanligt. Samtidigt är bedömning av medicinsk risk helt central för sjukvårdens förmåga att hantera en ansträngd situation, där begränsade resurser måste prioriteras till de patienter som har störst medicinskt behov och största möjliga nytta av insatserna. Detta gäller i synnerhet för prioritering av vårdplatser på sjukhus och prioritering av patienter till intensivvården, som under den pågående pandemin upplevt den högsta belastningen som någonsin förekommit i Sverige.
Trots det uppenbara behovet av bättre verktyg för riskvärdering av patienter under den pågående pandemin har förhållandevis få vetenskapliga arbeten hittills publicerats, och bland dessa finns i 
nuläget inga studier från Skandinavien. Det finns inte heller några studier som beskriver pandemins sammantagna effekter på disponeringen av intensivvårdsplatser, samtidigt som det finns uppgifter om att färre patienter intensivvårdas för andra åkommor än COVID-19 jämfört med före pandemin. Man har också befarat att pandemins förändrade upplägg av intensivvården ska leda till direkta 
undanträngningseffekter, dvs. att patienter som under normala omständigheters skulle erbjudas intensivvård nu inte får det. Det finns dock i nuläget inga välgjorda rapporter som vare sig kan 
bekräfta eller avfärda denna farhåga, vilket gör det till en mycket angelägen fråga.
En nyligen publicerad studie baserad på data från 1590 kinesiska COVID 19-patienter indikerar att det är möjligt att utarbeta modeller för att förutsäga den specifika risken för kritisk sjukdom, 
intensivvårdsbehov och död hos COVID 19-patienter, men stora skillnaderna i befolkningsunderlag, folkhälsa och sjukvårdens uppbyggnad gör att resultaten från Kina troligen inte är direkt 
överförbara till svenska förhållanden.
Vidare utgår den kinesiska studien enbart från hospitaliserade patienter, medan många även medelsvårt sjuka patienter i Sverige har vårdats i hemmet, och endast en mindre del i något skede behövts läggas in för sjukhusvård. Den stora utmaningen under svenska förhållanden ligger i att avgöra vilka patienter som är i behov av sjukhusvård och intensivvård, vilket företrädesvis bör avgöras baserat på den förväntade risken att utveckla kritisk sjukdom och, i förlängningen, avlida. Det finns också flera alternativa metoder som är tänkbara för att bygga sådana riskvärderingsmodeller, och för att hitta den mest lämpliga för svenska förhållanden, behöver flera 
möjliga modeller utvärderas parallellt.
Syftet med denna studie är att utveckla och testa riskstratifieringsverktyg för att skatta risken för kritisk sjukdom/intensivvårdsbehov/död hos patienter med COVID-19 samt att undersöka hur de  av patienter till intensivvården påverkats av den pågående pandemin.
Modeller för riskstratifiering kommer att utvecklas baserat på detaljerade vårddata från Region Östergötland, medan de övergripande effekterna på medicinska prioriteringar i intensivvården kommer att undersökas på nationell nivå med hjälp av data från Svenska Intensivvårdsregistret (SIR) samt Svenskt Akutvårdsregister (SVAR).</t>
  </si>
  <si>
    <t>Tidigare forskning identifierar polisyrket som ett av de mest utsatta och stressfyllda. Stress ären betydande riskfaktor för olika typer av problem med hälsan, däribland psykisk ohälsa. Psykisk 
ohälsa innefattar, men är inte begränsat till, symtom av utbrändhet, ångest, depression, post-traumatisk stress och missbruk av alkohol och droger eller medicin. Polisers vardagliga arbetssituation (utan Covid-19) är påfrestande och stressfylld och den vanligaste orsaken till sjukskrivningar och sjukpension bland poliser. Vad Covid-19 orsakar förytterligare påfrestningar förpolisers psykiska hälsa vet vi mycket lite om. Det huvudsakliga syftet med projektet är att undersöka psykisk hälsa bland europeiska patrullerande poliser under de förändrade förhållanden som Covid-19 har inneburit. Vidare ska projektet också undersöka hur aspekter relaterade till myndigheters strategiska åtgärder för att förhindra pandemins spridning, som exempelvis lock downs, påverkat polisens psykiska hälsa.
Studien är en tvärsnittsstudie där psykisk hälsa hos poliser undersöks vid ett tillfälle genom frågeformulär. Psykisk hälsa definieras i studien med pre-definierade låga värden på formulär som mäter symtom för psykisk ohälsa. Deltagare i studien är poliser som varit i aktiv tjänst, och fortfarande är i aktiv tjänst, sedan den 1 januari 2020 i de europeiska länderna Sverige, Norge, Finland, Polen, Portugal, Spanien, Belgien, Frankrike. Fler länderi Europa kan dock bli aktuella. 
Rekryteringen av ca 50 deltagare per land kommer att ske i samarbete med de europeiska forskningsnätverken EPIC och CEPOL. För att undersöka myndigheters pandemi-strategier kommer ett speciellt formulär att utformas och data inhämtas via kontaktpersoner, förmedlade via forskningsnätverken, i de olika länderna.
Resultaten från projektet kommer att ge oss en unik förståelse och kunskap om vilka effekter en pandemi, och relaterade åtgärder kring denna, har för yrkesverksamma poliser och deras psykiska hälsa.</t>
  </si>
  <si>
    <t xml:space="preserve">Aktuell pandemi med coronavirus har hög mortalitet under tillväxt. För att minimera sjuklighet och mortalitet bör skyddsåtgärder optimeras. Hur olika smittvägar är fördelade är dock föga känt vad gäller coronavirus, influensa och andra luftvägsviroser. Genom att studera svårt sjuka patienter i Sverige som intensivvårdas kan man undersöka vissa hypoteser om smittvägarnas fördelning. Detta med anledning av kontinuerlig och bred uppdatering i Svenska lntensivvårdsregistret av fall med coronavirus och influensavirus. Efter avidentifiering redovisas stor del av dessa data offentligt. Vissa avidentifierade datauppgifter är dock inte tillgängliga utan etisk ansökan. </t>
  </si>
  <si>
    <t>Projektet som avses i ansökan är en svensk del av ett internationellt forskningsprojekt som syftar till att undersöka hur unga (16-35 år) hbtq+-personers livssituation och psykiska hälsa påverkats av 
nedstängning och social isolering under covid-19 pandemin.
Vi vet sedan tidigare att unga hbtq+-personer har en ökad psykisk ohälsa till följd av minoritetsstress. Den pågående pandemin med medföljande samhällsförändringar såsom nedstängning, onlineläge och ökad isolering kan ha medfört ytterligare påfrestningar för denna grupp. Nedstängning och uppmaningar till minskad kontakt med andra utanför det egna hushållet kan ha medfört en minskad tillgång till viktiga socialt stödjande nätverk. För vissa unga kan distansundervisning i gymnasie- och högskolor, samt generell uppmaning att arbeta i hemmet, ha inneburit en social isolering tillsammans med sin ursprungsfamilj. Detta kan ha inneurit en stor 
påfrestning i de fall hemmiljön inte är stödjande för den unga hbtq+-personen. Livssituatioen och påverkan på psykisk hälsa hos unga hbtq+-personer under pandemin undersöks genom onlineenkäter i ett internationellt forskningsprojekt. Datainsamling har påbörjats i Portugal och planeras inom kort i Storbritannien, Italien, Brasilien, Chile och Sverige. Svenska förhållanden är särskilt viktiga att undersöka då nedstängningen av samhället varit mindre omfattande än i många andra länder, varför svenska data blir viktiga i en internationell jämförelse. Onlineenkäten genomförs så snart som möjligt (sommaren 2020)
Deltagare i onlineenkäten kan anmäla intresse att delta i uppföljande onlineenkät eller uppföljande semistrukturerade intervjuer. Onlineenkäten genomförs med två uppföljnignar, där hälften av dem som anmält intresse för deltagande i uppföljning inbjuds att delta i uppföljning efter ca 6 månader (vintern 2020/21) och hälften efter ca 9 månader (våren 2021).
Uppföljande semistrukturerade intervjuer genomförs under våren 2021, vilka syftar till att ge en fördjupad kunskap om unga hbtq+-personers erfarenheter av social isolering /nedstängning under pandemin.</t>
  </si>
  <si>
    <t>Variationen av ambulansuppdragens karaktär i Sverige är mångfacetterad vilket innebär att uppdragen kan vara av såväl akut som icke akut karaktär. Nationella behandlingsriktlinjer finns inom 
ambulanssjukvården och som emellanåt kan variera på regional nivå. När ett inkommande larm till larmcentralen har tagits emot av larmoperatör för att därefter skickas vidare till ambulanspersonalen, ges enbart en kort information om vad som gäller och  vad som förmodligen väntas inför mötet med patienten.
Omhändertagandet av patient sker enligt ambulanssjukvårdens behandlingsrutiner men som ibland med kort varsel kan behöva ändras. Idag finns begränsad evidens om vilka patientuppdrag och dess åtgärder som har genomförts samt om ambulanspersonal haft tillgång till tydliga rutiner inför situationer där tveksamheter kan ha uppstått kring omhändertagandet. Utifrån den rådande pandemin 
som just nu pågår kan exempel vara då ambulanspersonal ska bedöma om en misstänkt virussmitta föreligger och samtidigt ta ställning till vilka försiktighetsåtgärder som behöver vidtas för både patient och personal utifrån nationella och regionala rekommendationer. Det finns därmed ett behov att med nytillkommen kunskap om smittosamma infektioner inom ambulanssjukvården för att kunna ge en effektivare vård och därmed göra ambulanssjukvården bättre rustad i framtiden inför en ny pandemi.</t>
  </si>
  <si>
    <t>Vår forskningsgrupp undersöker egenvård och undervisningsbehov hos migranter med typ 2 diabetes i sydöstra Sverige och nyligen påvisade en studie att migranter har lägre kunskap om diabetes än 
svenskfödda personer (Pettersson et al 2019). Dessutom har migranter sämre tillgång till den senast uppdaterade informationen på grund av språksvårigheter eller på grund av rädsla och utmaningar 
relaterat till kulturella eller sociala vanor. Enligt en nyligen publicerad artikel från forskare vid Örebro universitet, kan migranter i Sverige kan löpa större risk för dödlighet kopplat till COVID-19 (Bejerot 2020).
Migranter med typ 2 diabetes kan ha akuta problem med att utöva sin egenvård på grund av COVID- 19pandemi och det råder brist på kunskap om deras behov av information och stöd. Genom att samla in 
data om det kommer vi inte bara att kunna identifiera aktuella problem utan också möjliggöra strategier för framtida undervisningsprogram och organisatoriska faktorer för att förbereda om en liknande kris uppstår.</t>
  </si>
  <si>
    <t>COVID-19, orsakat av coronavirus SARS-CoV-2, kan leda till allvarliga akuta andningsproblem. Fram till den 20 april 2020 uppgår antalet bekräftade fall till 2 423 498 globalt med en mortalitet på 3,4 %. 
Viruset har rapporterats i 210 länder, med 14 777 fall i Sverige.
Baserat på information publicerad av den kinesiska organisationen CCDC så är; 13,8% av fallen allvarliga, vilket resulterar i komplikationer som drabbar andningsorganen inklusive lunginflammation och stresslunga (Acute respiratory distress syndrome, ARDS).  För närvarande finns det ingen ändamålsenlig behandling tillgänglig och behandlingsalternativen är begränsade.
Mesenkymala stromalceller (MSCs) är en population av bindvävsbildande celler som kan dämpa inflammation, främja regeneration av vävnad och minska ärrvävnad. Dessa celler har använts för behandling av ett flertal inflammatoriska sjukdomar inklusive allvarliga andningsbesvär. De första studierna som publiceras med MSC för att behandla COVID-19 är uppmuntrande och påvisar att infusion av MSC är en säker behandling som kan förbättra tillståndet för svårt sjuka patienter med respiratoriska symtom.
Studier har visat att MSCs antiinflammatoriska egenskaper kan vara av terapeutiskt värde för motverka vävnadsskador i lungan, avvärja att fler organ skadas och minska antalet dödsfall.
ProTrans® är en kliniskt godkänd MSC-produkt som härrör från navelsträngsvävnad. Celler från flera donatorer utvärderas med avseende på antiinflammatorisk förmåga och endast utvalda celler används för formulering av ProTrans. Cellprodukten väldefinierad för att säkerställa kvalitet, stabilitet och funktionalitet. Säkerheten för ProTrans® har visats i kliniska prövningar för behandling av  typ-1 diabetes, utan allvarliga biverkningar.
Vi föreslår att utvärdera ProTrans® som behandling av COVID-19-associerad lunginflammation, då behandlingen är säker och läkemedel finns tillgängligt. Patienter som uppfyller inklusionskriterierna och samtycker till deltagande kommer att behandlas med en enda infusion av 25, 100 eller 200 miljoner celler. Patienterna kommer att följas under 24 månad med avseende på 
biverkningar och effekt. Rutinmässiga kliniska tester kommer att genomföras enligt sjukhusets behandlingspromemoria.</t>
  </si>
  <si>
    <t>OPTION – att starta upp förlossningen hemma – är det ett säkert alternativ för mor och barn?
Vad vill vi göra?
Vi vill göra en lottad multicenterstudie av igångsättning av förlossning hemma eller på sjukhus hos lågriskkvinnor.
Varför vill vi göra studien?
När en förlossning startar spontant kommer kvinnan oftast till sjukhuset först när livmodertappen är utplånad och öppningsgraden är ett par centimeter. Detta skiljer sig från när förlossningen startas upp på konstgjord väg. Då börjar man med hjälp av läkemedel eller en liten ballong sakta mjuka upp och förkorta livmodertappen. Det kan ta flera dygn innan kvinnan kommer i aktivt värkarbete. Därmed tillbringar dessa kvinnor en lång tid på sjukhuset innan den aktiva fasen av förlossningen startar. Det är vanligt att kvinnor upplever igångsättning av förlossningen som utdragen och besvärlig.
Under 2018 sattes 20% av förlossningarna i Sverige igång. Nyligen publicerades SWEPIS-studien, vars data tyder på att det är säkrare för barnet att sättas igång i vecka 41 istället för vecka 42 som idag är klinisk  rutin. Därför räknar vi med att över 30% av alla gravida kommer sättas igång inom den närmaste framtiden. Detta innebär ett kraftigt ökat tryck på förlossningsvården och på antal förlossningsrum. Det finns data från bland annat Australien som tyder på att kvinnorna föredrar att genomgå uppstartsfasen av igångsättning i hemmet och att detta till och med kan vara hälsoekonomiskt bra. Även om igångsättning hemma är klinisk rutin i flera länder, så finns det idag 
inga studier med tillräckligt stor styrka som har tittat på om det är lika säkert för mor och barn att sättas igång hemma gentemot på sjukhus.
Tanken med studien är att man skulle kunna starta den första delen av igångsättningen hemma istället för på sjukhuset. Vår hypotes är att det är lika säkert att starta upp förlossningen hemma som på sjukhus både för mor och barn och att man föder barn vaginalt i samma utsträckning som om man blir igångsatt på sjukhuset. Vi tror också att kvinnor kommer att föredra att starta igångsättningen hemma. Vi kan då minska onödig tid på sjukhuset och frigöra resurser på sjukhuset 
för de kvinnor som behöver dem vilket skulle vara gynnsamt för samhället (kostnadseffektivt).
Hur ska studien göras?
För att kunna visa att det inte är någon skillnad avseende säkerheten för barnen behöver 4445 kvinnor vara med i vardera armen av studien. När kvinnorna kommer till sjukhuset för igångsättning 
kommer vi först att säkerställa att kvinnorna inte har några riskfaktorer som gör att förlossningen bör sättas igång på sjukhus. Om kvinnan passar för studien så informeras hon muntligt och skriftligt och inkluderas i studien om hon samtycker. Hon lottas då till att starta igångsättningen hemma eller på sjukhus. Samma igångsättningsmetod används oavsett vilken grupp kvinnan lottas till. 
När kvinnan får värkar eller om vattnet går kommer hon in till sjukhuset. Kvinnor som lottas till igångsättning på sjukhuset får stanna på sjukhuset och sätts igång enligt nuvarande klinisk rutin.
Vi vill jämföra hur det går för barnen och hur det går för kvinnorna i samband med igångsättningen, förlossningen och efteråt. Vi vill jämföra hur många som föder barn vaginalt, med kejsarsnitt, med 
sugklocka och med tång. Information om detta tas från våra kvalitetsregister som vi har för förlossningsvård i Sverige. Vi kommer också fråga kvinnorna, partners samt personal hur de upplevde 
processen. Detta görs med vetenskapligt utvärderade frågeformulär och i form av intervjuer. Utöver detta kommer vi att undersöka om detta är ett kostnadseffektivt sätt för igångsättning samt undersöka långtidsutfall avseende framtida graviditeter.
Vad ska studien leda till?
Om studien ger goda resultat för igångsättning hemma hoppas vi kunna erbjuda detta till kvinnor så fort som möjligt och att det ska leda till en förbättring av förlossningsvården för denna gruppen 
kvinnor, men också för den grupp av kvinnor som behöver vård på sjukhus, eftersom resurser frigörs för dem.</t>
  </si>
  <si>
    <t>Det senaste utbrottet av COVID-19 sätter ett oöverträffat tryck på det svenska sjukvårdssystemet och samhället som helhet. En snabb omorganisation av de befintliga infrastrukturerna på sjukhus, en 
större användning av hälsoekonomiska resurser, tillsammans med stora förändringar i mönstren för patienters söjukvårdsbehov har varit avgörande för att möta det snabbt ökande antalet patienter som 
drabbats av COVID-19-sjukdomen. På samhällsnivå har antagandet av en rad åtgärder för att förhindra spridning av sjukdomen (dvs social distansering, frivillig karantän osv.) Godkänts och rekommenderats av både regeringen och de stora svenska nationella hälsoorganen.
I detta snabbt utvecklande scenario har oro uppkommit om de potentiella riskerna för missade diagnoser och försenad behandling av patienter med andra kliniska tillstånd snarare än COVID-19-infektion. Jämfört med pre-COVID-eran har man faktiskt observerat en allmän minskning av antalet patienter som aktivt söker vård av andra kliniska skäl än COVID-19-infektioner. Oberättigad rädsla för risken för att bli smittad om sjukhusinläggning, eller missuppfattningar som genererats av rekommendationerna om att söka sjukhusvård i närvaro av allvarliga kliniska symtom, har antagits 
som möjliga förklaringar till dessa observationer.
Patienter med en försenad eller missad diagnos av AMI har en dålig prognos med ökad risk för tidig och sen dödlighet. Observera att risken för dödsfall med obehandlad AMI förväntas vara högre än den 
som observerats för COVID-19-infektion. I Sverige har en minskning med cirka 25-50% av antalet patienter som söker vård på grund av misstänkt akut hjärtinfarkt (AMI) nyligen rapporterats. De tidiga och långsiktiga kliniska konsekvenserna av dessa förändrade epidemiologiska trender är okända.</t>
  </si>
  <si>
    <t>Under våren 2020 nådde pandemin COVID-19 även norra Sverige. En omställning av vården krävdes och genomfördes. Gällande intensivvården för patienter som drabbas svårt och som behövde respiratorvård byggdes operationsavdelningen i Piteå om för att kunna intensivvårda länets patienter med COVID-19. 
Denna COVID-19 IVA har bemannats med vårdpersonal från Piteå älvdals sjukhus, Sunderby sjukhus och Kalix sjukhus. Personalen kommer främst från intensivvård eller annan akutsjukvård som anestesi, operation, ambulans. Även personal som tidigare arbetat inom dessa verksamheter har bemannat denna COVID- 19 IVA. Det innebär att teamen som arbetat tillsammans i  en del fall har bestått av nya medarbetare . Schemaändringar har genomförts med bland annnat längre arbetspass och tätare helgtjänstgöring, allt för att kunna bemanna denna nya och utökade  verksamhet. Att arbeta inom 
denna IVA har inneburit att arbeta i skyddsutrustning där material och utrustning som bedömts som nödvändig har slussats in i salen.
De patienter som vårdats vid COVID-19 IVA är de som inte längre kunnat syresätta sig tillräckligt trots syrgastillförsel och som bedömts kunna klara av respiratorbehandling.Dessa patienter har i många fall först vårdats vid något av länets övriga sjukhus för att sen intuberas och transporteras till Piteå. De har som regel respiratorbehandlats under en längre tid och varit djupare sederade och muskelrelaxerade jämfört med patienter som tidigare intensivvårdats med respiratorbehandling, men utan COVID-19, vilket påverkar återhämtningen efter intensivvården.
Tidigare studier har visat på betydelsen och behovet av att ha närstående nära. Närstående till svårt sjuka patienter med COVID-19 har som regel inte kunnat besöka patienten på grund av rådande 
besöksförbud och risken för smitta. Kontakten med patienten har begränsats och har oftast bestått av en uppdatering morgon och kväll av ansvarig läkare. I vissa fall har digitala lösningar kunnat användas för att hålla kontakten. Närstående är av stor betydelse för patientens återhämtning, och kan samtidigt ha egna behov av stöd och förklaring.</t>
  </si>
  <si>
    <t>Folkhälsomyndighetens rapportering tyder på att vissa grupper av migranter är drabbade i större utsträckning av Covid 19. Vilka symtom har de haft? Är migration en riskfaktor i sig? Hur ohälsa generellt och vid Covid 19 erfars och tas omhand inom sjukvården och hur hälsa kan främjas och ohälsa förebyggas bland migranter har betydelse för hela samhällsekonomin. Vilka erfarenheter har vårdpersonalen? För resurseffektiv användning av vårdensresurser, måste vi ha en ömsesidig förståelse om strategier migranter använder sig av, deras förväntningar samt sjukvårdpersonalens erfarenheter av att vårda denna population. Det saknas en holistisk förståelse av sjukvårdssystem från migrant perspektiv. Rapporter om kränkningar och missnöje med vården har visat sig bero på otillräcklig kännedom om vart man ska vända sig vid upplevd ohälsa. Även vårdpersonalen lyfter fram behov av att diskutera dessa frågor. En grundlig kartläggning av hur, när och vad avgör vårdsökandet hos migranter samt vårdpersonalens erfarenheter av att vårda migranter kommer att 
generera viktig kunskap som utgångspunkt för framgångsrik planering av vård och skapa en trygg arbetsmiljö för vårdpersonalen.
Det övergripande syftet är att kartlägga migranters vårdsökningsmönster generellt och under Covid 19 pandemi i Sverige, Portugal, Nederländerna och UK. Vidare, genom deltagande metoder samskapa strategier för att främja ömsesidigt förståelse för resurs effektiv vård och samtidigt skapa en bättre arbetsmiljö för vårdpersonalen.
Projektet kommer att genomföras i fyra Europeiska länder i tre faser. En iterativ, inkrementell flexibel metod kommer att ligga till grund för att planera nästa fas utifrån erhållen kunskap från tidigare faser. 1) Systematisk litteratur review för att kartlägga hälso- och sjukvårdssystem i Sverige, Portugal, Nederländerna och UK. 2) belysa problemet från två perspektiv genom intervjuer; migranters vårdsökningsmönster samt sjukvårdpersonalens erfarenheter av att arbeta med migranter. 3) genom deltagande metoder kommer migranter och vårdpersonal och chefer tillsammans skapa 
strategier för att få nöjda patienter och samtidigt minska vårdpersonalens stress.
Vuxna migranter med erfarenhet av svensk sjukvård, sjukvårdspersonal från sluten och öppenvård samt deras chefer kommer att tillfrågas för deltagande i proejktet. Rekrytering av migranter kommer att ske via social media och migrant organisationer (Somalisk, Syrisk och Iraqisk). Dessa grupper av migranter valdes
pga Folkhälsomyndighetens rapporter om att dessa grupper är mest drabbade av Covid 19 infektioner.</t>
  </si>
  <si>
    <t>Behovet av forskning för att hjälpa första linjens hälso- och sjukvårdspersonal under COVID-19 är akut (Holmes et al, 2020), då de är med om potentiellt traumatiska händelser i mycket stor omfattning, t.ex patienters traumatiska död.
Detta kan ge upphov till påträngande minnen, dvs. ett emotionellt, obehagligt, primärt visuellt återupplevande av traumat, som är ett kärnsymtom i Posttraumatiskt Stressyndrom (PTSD) och kan vara 
mycket störande. De utgör ett viktigt fokus för tidiga interventioner (Iyadurai et al, 2019).
Vi har redan etikgodkännande för en RCT med patienter på akuten för att förebygga påträngande minnen av trauma (DNR EPM 2019-05380) men ansöker nu om att göra en COVID-19 anpassad version:
1) Inriktad mot personal istället för patienter
2) Med helt digital studieprocedur.
Vi har tagit i beaktande de möjliga etiska aspekter som förändringar mellan den tidigare godkända studien (2019-05380) och den aktuella studien innebär, givet att vi nu fokuserar på personal och inte patienter, under den pågående pandemin.
 De inkluderar
-Digitalisering av studieprocedur, med stöd via tel/video för att minska risk för COVID-19 smitta
-För att göra det så effektivt som möjligt för personal som är under ökad tidspress har vi tillåtit ett större bortfall vid beräkning av sample-storlek, och vi erbjuder deltagande enbart till dem som 
rapporterar förekomst av påträngande minnen vid baslinje
-Tidsramen inom vilken interventionen levereras (eftersom pandemin fortgår erbjuds interventionen inte längre enbart samma dag som traumat skett (dag 1),  utan också upp tom. 3 månader sedan 
händelsen samt med möjlighet att fokusera på mer än en traumatisk händelse utifrån deltagares behov)
-Vi konsulterar sjukvårdspersonal för att utveckla och modifiera studien. Psykologiska interventioner för sjukvårdspersonal som kan levereras omgående, digitalt och i stor skala är av yttersta vikt. Det finns särskilt behov av forskning med mekanistiskt fokus (Holmes et 
al, 2020).
Vi har genomfört en klinisk studie med patienter på akuten i UK (Iyadurai et al, 2018) och feasibility- och pilotstudie i svensk akutvård (DNR EPN: 2017/2215-31, tillägg 2018/416-32, 2018/1435-32, 2018/2150-32 och 2019-01328), med goda resultat (färre antal påträngande minnen i interventionsgrupp jämfört m kontrollgrupp; hög acceptabilitet och genomförbarhet).
Vår spelbaserade intervention är en ’tidig insats’ som kan förebygga och reducera påträngande minnen under COVID-19. Tidiga insatser kan ske samma dag som händelsen (dag 1, ’the golden hours’, 
Holmes &amp; Iyadurai, 2020) eller inom den närmaste tidsperioden därefter. SBU 019_11/2019 definierar tidig insats för prevention av PTSD som:
•Tidig prevention (inom 1 mån efter händelsen)
•Insatser under pågående exponering (t.ex under krig)
•Tidig förebyggande behandling (1-3 mån efter händelsen)
•Sen förebyggande behandling (&gt;3 mån efter händelsen)
 SBU konstaterar att behovet av fortsatt forskning för att ta fram effektiva tidiga interventioner är stort. Vår intervention i denna studie kan ges som självhjälp med eller självhjälp utan stöd, för påträngande minnen från trauma som skett inom de senaste 24 timmarna (’golden hours’), inom 1 månad sedan, eller mellan 1- 3 månader sedan. Således ges interventionen som tidig prevention eller tidig förebyggande behandling.
Intervention är särskilt lovande för sjukvårdspersonal då den är kortvarig (ett interventionstillfälle om ca 20 minuter kan förebygga / reducera påträngande minnen, Iyadurai et al 2018; Kanstrup et al, under rev.), kan användas varsomhelst (t.ex. på pendeltåg), och är 
icke-stigmatiserande. Man behöver ej prata om den traumatiska händelsen i någon detalj vilket minskar obehaget för personen.
Innan COVID-19 pandemin rapporterade 65% av akutsjuksköterskor förekomst av påträngande minnen (Kleim et al 2015). Posttraumatiska stressymtom hos medicinsk personal kan inverka negativt på 
arbetsförmåga och vara orsak till att vilja lämna yrket (Laposa et al 2003).
Denna studie med medicinsk sjukvårdspersonal som har påträngande minnen av traumatiska händelser under COVID-19 kan bidra till att:
1) minska risken för att påträngande minnen uppstår och minska risken för långvariga PTSD symtom
2) främja psykiskt välmående och fungerande t.ex koncentration
3) minska sjukskrivningar och personalomsättning
Vidare, att stötta sjukvårdspersonal är inte bara viktigt för individen utan också samhället i stort för att tackla pandemins konsekvenser.</t>
  </si>
  <si>
    <t>Coronavirus Disease 2019 (Covid-19) förklarades av WHO som en global pandemi den 11 mars 2020 (1). Covid-19 orsakas av ett coronavirus, SARS-Cov-2 som tidigare inte varit känt som human patogen. WHO rapporterar nu 5,6 miljoner bekräftade fall och ca 350 000 dödsfall på grund av Covid-19 (2). Andelen vårdpersonal som smittades ökade när pandemin drabbade Italien, där man i mitten av mars beräknade att ca 10% av totalt antal fall i landet utgjordes av vårdpersonal (3). Också från USA rapporteras en hög andel smittad vårdpersonal – under maj månad rapporterades cirka 63000 
infekterade inklusive 300 döda sjukvårdspersonal av 1,3 miljoner totala infektioner (4). Dödsfall bland vårdpersonal har skapat rubriker och oro världen över.
Då pandemin utgörs av spridning av en helt ny sjukdomspatogen hos människa saknas fullständig kunskap om smittspridning. SARS-CoV-2 tros i huvudsak spridas som kontakt- och droppsmitta, och i vissa vårdsituationer via aerosol. Det har funnits osäkerheter kring hur man effektivt skyddar personal i kontakt med smittade patienter/brukare inom vård- och omsorg  (5–8). Mycket mediala diskussioner kring vårdhygienrutiner har skapat oro både hos arbetsgivare och personal.  Avsaknad av adekvat personlig skyddsutrustning (personal protective equipment; PPE) har nämnts som den främsta orsaken till smitta bland vårdpersonal (9). Det finns olika rekommendationer om hur mycket PPE som bör användas vid vård av en smittad patient med covid-19. WHO rekommenderade i inledningen av pandemin försiktighetsprincipen vid risk för kontakt- och droppsmitta: FFP2-mask, dubbla icke-sterila handskar, långärmad vattentålig dräkt och skyddsglasögon/visir (10). FFP3-masken rekommenderades för arbetsmoment då man utsätts för luftburen smitta (aerosol). I Sverige finns rekommendationer från Folkhälsomyndigheten som styrt användning av skyddsutrustning, dock har regionala skillnader förkommit under olika perioder av pandemin. I Region Dalarna rekommenderas skyddsförkläde med korta ärmar, enkla icke-sterila handskar och visir vid icke-aerosolbildande sjukvårdskontakter med smittad patient (Region Dalarna VERKSTÄLLIGHETSBESLUT; nummer 31/20). Vätskeresistent IIR-munskydd rekommenderas i situationer där visir och/eller skyddsglasögon inte ger tillräckligt skydd för näsa och mun.
Syftet med denna studie är att under pågående pandemi utforska vägar för smittspridning i en sjukvårdsmiljö samt beskriva metoder för kontroll av smittspridning bland sjukvårdspersonal. Vi vill också genom en kvalitativ delstudie fånga upp upplevelser av risk vid arbete med patienter med covid-19 och uppfattning om de vårdhygienrutiner som använts. Utgångspunkt för vårt forskningsprojekt är en observationsstudie av ett omfattande sjukdomsutbrott av covid-19 bland sjukvårdspersonal på en vårdavdelning vid infektionskliniken i Falun. Eftersom Sverige vid internationell jämförelse har valt en lägre nivå avseende skyddsutrustning tror vi att det kan finnas ett intresse av att studera smittspridning bland vårdpersonal i Sverige. Genom att kartlägga sjukdomsutbrottet är vårt mål att få ökad kunskap för bättre beredskap inför framtida utbrott. Vi vill studera individuella och organisatoriska faktorer som bidrog till att sjukdomsutbrottet skedde 
samt fick det att avstanna. Projektet är uppdelat i två delstudier som tillsammans belyser olika aspekter av smittspridning och smittskydd vid vård av patienter/brukare med Covid-19 under pandemin 
2020: (1) Retrospektiv deskriptiv observationsstudie av ett utbrott av Covid-19 bland personal på vårdavdelning och (2) Deskriptiv studie med kvalitativ metod av vård- och omsorgspersonals upplevelser av smittrisk och vårdhygienåtgärder vid arbete med patienter med Covid-19.
Referenser
1.        WHO - 11 March 2020 .
2.        WHO: https://www.who.int/emergencies/diseases/novel-coronavirus-2019
3.        Chirico F et al. Inf.Control HospEpidemiol. 2020 Apr 17;1–4.
4.        (NCIRD): https://www.cdc.gov/coronavirus/2019-ncov/cases-updates/cases-in-us.html
5.        Hajar Z et al. InfectControl HospEpidemiol. 2019 Nov;40:1278–80.
6.        Yin WW et al. Zhonghua Liu XingBingXueZa Zhi. 2004 Jan;25.
7.        Verbeek JH et al.  CochraneDatabaseSystRev. 2016 Apr 19;4(1361-6137).
8.        Bahl P et al. JInfectDis. 2020 Apr 16.
9.        Heinzerling A et al. February 2020. Vol. 69. 2020 Apr.
10.      Ferioli M et al. EurRespirRev. 2020 Mar 31;29.</t>
  </si>
  <si>
    <t>I den nya pandemin orsakad av cCovid-19  har Stockholms Region  Stockholm drabbats hårt med ett stort antal fall under en kort tidsperiod. Region Stockholms Region står för ca 35% av alla bekräftade fall i Sverige och ca 50% av alla som rapporterats avlidnait i covid 19 som har rapporterats i Sverige. Hos personer 70 år eller äldre, men även hos yngre med kroniska underliggande sjukdomar, 
finns det en risk för att covid-19 utvecklas till en mycket allvarlig sjukdom. Viruset SARS-CoV-2 upptäcktes i Kina i december 2019 och i dagsläget finns varken vaccin eller effektiv behandling. 
Sveriges strategi är att minska och fördröja sjukdomens spridning i samhället så att det hela tiden ska finnas tillräckligt med sjukvårdkapacitet för att behandla de svårast skjuka. För att kunna 
skydda vissa grupper i samhället som kan drabbas hårt av svår sjukdom och för att kunna göra en rimlig planering av vilken vård som behövs, är det viktigt att kunna få tydliga riktlinjer om vilka 
grupper som löper störst risk att utveckla svår sjukdom.
I Smittskyddsläkarens och Hälso- och sjukvårdsförvaltningen (HSF) uppdrag ingår att följa upp att riskgrupper nås av rätt information och att adekvata insatser kan sättas in, samt att vården kan planeras så att tillräcklig kapacietet finns.  Stockholms hälso- och sjukvårdsförvaltning har tillsammans med Smittskydd Stockholm (som organiserationsmässigtt ligger under HSF) under pandemin, (sedan mars 2020,) utvecklat ett system som i real-tid kan informera om antalet sjukdomsfall med diagnosen covid-19 som slutenvårdas, vilka som krävt IVA-vård samt vilka som har avlidit på sjukhus efter att de fått en covid-19 diagnos. Denna realtidsövervakning är unik för Sverige och för världen. I detta system finns också möjlighet att på individnivå kontrollera för underliggande kroniska sjukdomar, läkemedelsinformation samt se hur spridning har skett i regionen baserat på bostadsadress. Denna övervakning görs genom en pseudonymiserad länkning mellan Sminet (det nationella systemet för smittskyddsanmälningars-systemet) och Hälso- och Sjukvårdsförvaltningens vårddatalager (VAL).
Tidiga studier som publicerat data avseede riskgrupper har i de allra flesta fall baserats på fallstudier av covid-19 patienter utan jämförelser med förekomst av kroniska sjukdomar och 
läkemedelsanvändning i den generella populationen. För att kunna besvara frågor om hur olika riskfaktorer påverkar sjukhusinläggning, intensivvård samt mortalitet vid covid-19 är denna typ av jämförande studier av största vikt och dessa kan göras i det ramverk för covid-19 monitorering som byggts upp inom Region Stockholm. Denna studie är  inte bara viktig för regionens planering av smittskyddsarbetet och planering av vårdkapacitet utan kommer också att vara till stor nytta för andra regioner i Sverige och för att Folkhälsomyndigheten ska ha ett vetenskapligt stöd för nationella riktlinjer baserat på en svensk befolkning.</t>
  </si>
  <si>
    <t>En nyckelfråga både från ett grundforskningsperspektiv och även folkhälsoperspektiv är hur immunsystemet hanterar infektion med SARS-CoV-2. Många exponerade personer utvecklar antikroppar, som kan ge skydd mot ny infektion, även om det i dagsläget är oklart hur länge det skyddet varar. Antikroppssystemet använder sk B-cellsimmunitet. Det är dock inte kroppens första skydd mot infektion. Första svaret från det cellulära adaptiva immunförsvaret kommer från T-celler. CD8 T-celler, även benämnda "cytotoxiska", känner igen och tar död på celler som kroppen känner igen som främmande; såväl virusinfekterade celler som tumörceller. 
En relativt stor andel av de personer som har blivit diagnostiserade med SARS-CoV-2-infektion utvecklar inte starka neutraliserande antikroppar. Det är även tydligt att yngre personer, som i regel har en mer adaptiv T-cellsrepertoar, är mer skyddade. Båda dessa fakta indikerar att ett T-cellssvar är aktivt tidigt efter SARS-CoV-2-infektion och kan leda till en upplösning av infektionen innan ett antikroppssvar etableras. Ett fåtal studier från nuvarande pandemi, samt från tidigare coronavirus (SARS-CoV, MERS), ger direkta bevis för sådana effekter. Detaljerna bakom detta är dock till största del okända. Det saknas information om huruvida T-cellsrespons har ägt rum, vilket skydd man kan få som föjld, samt hur detta skydd kan jämföras med antikroppsrespons. Utan denna information är det svårt att veta precis hur offentliga strategier för att "öppna upp" samhället bör se ut. 
Anocca AB har utvecklat en teknologiplattform, ursprungligen framtagen för användning inom onkologi, som även kan användas mot virus. I detta föreslagna forskningsprojekt kommer blod från friska frivilliga samlas in och användas till att skapa en grundläggande kunskap om potentiella T-cellsresponser. Denna kunskap kommer sedan att användas till att mäta T-cellsrespons i personer som har återhämtat sig från Covid-19, och jämföras med antikroppssvar. Detta kan tydliggöra i vilken omfattning T-celler kontra antikroppar bidrar till flockimmunitet under pågående men även återkommande SARS-CoV-2-utbrott. Projektet kan även bidra till förståelse av vaccinresponser och design av nya vacciner.</t>
  </si>
  <si>
    <t>Väntetiden på ambulans kan vara en direkt avgörande faktor när det gäller bedömning, initiering av behandling samt förebyggande av komplikationer vid akuta sjukdomar och skador. På grund av ökande och ibland långa väntetider på ambulans sedan pandemin orsakad Covid-19 började så prövas nu alternativa modeller av ambulanssjukvård för att snabbare kunna genomföra bedömning av vårdbehov, på vilken nivå vårdbehovet bör omhändertas samt identifiera lämpligt transportsätt för den vårdsökande till optimal vårdnivå. Tidigare studier som genomförts beskriver värdet av optimera insatser med kompetent personal, välutrustade fordon och med kort framkörningstid, det är dock oklart hur värdet kan komma att utvecklas när implementering av nya arbetsmodeller sker under en pågående pandemi. I föreliggande studier kommer  effekterna av införandet av nya arbetsmodeller som direkt orsakats av Covid-19 att studeras. Såväl kvantitativa som kvalitativa data kommer att samlas in med stöd av journalsystem för ambulanssjukvården i region Stockholm, region Stockholms VAL-databas samt individuella intervjuer. Resultaten förväntas bidra till kunskapsutvecklingen i den prehospitala akutsjukvårdskedjan i samband med kritiska händelser och på sikt även vara underlag för systematisk utvärdering vid implementering av nya arbetssätt i ambulanssjukvården för att säkertsälla kvalitet och patientsäkerhet.</t>
  </si>
  <si>
    <t>Denna EPM ansökan görs för att möjliggöra vetenskapliga publikationer av resultaten från utvärderingar av metoder för påvisning av antikroppar mot SARS-CoV-2 på Klinisk Mikrobiologi, Karolinska Universitetssjukhuset samt undersökningar av det serologiska svaret. Vi menar att det är viktigt, eller till och med tvingande, att dela med sig av dessa resultat eftersom de har potentiellt stort internationellt värde för förståelsen av immunitet mot och spridning av SARS-CoV-2 som är kärnfrågor kring covid-19 pandemin.
Bakgrunden till projektet är att det finns tydliga tecken på att antalet nya covid-19 fall minskar i Region Stockholm, dvs att den första eller kanske enda pandemivågen är i avtagande trots att "den svenska strategin" med frivillig social distansering har ifrågasatts. Det är dock ännu oklart hur många personer i Region Stockholm som i nuläget har genomgått infektionen och hur genomgången infektion bäst kan mätas. Vi vet alltså inte om flockimmunitet på väg att uppnås i Stockholm eller hur många som testas positiva för CoV-2 med PCR diagnostik som senare utvecklar antikroppar samt kvaliteten av antikroppssvaren (vilket antigen antikropparna riktar sig mot, vilken isotyp och subtyp de är, om de är neutraliserande etc). Detta kan ge svar på vilka immunsvar som uppstår vid covid-19 och hur dessa bäst kan mätas, vilket i sin tur gör det möjligt att besvara hur långt från 
flockimmunitet Stockholm är, vilket är en fråga som omvärlden väntar svar på.
Serumsamling 1:
Inom ramen för det kliniska uppdraget har Klinisk Mikrobiologi i samarbete med Infektionskliniken, Karolinska Universitetssjukhuset samlat in blodprov från patienter som genomgått en PCR-verifierad 
covid- 19 infektion. Enstaka prov har även insänts från flera andra kliniker. I nuläget omfattar serumpanelen knappt 100 serumprov, varav merparten kommer från Infektion, men insamlingen av prover 
fortsätter.
Serumsamling 2:
I och med att antikroppstest avseende SARS-CoV-2 IgG blivit tillgänglig som en rutintest på Klinisk Mikrobiologi inkommer fortlöpande blodprov från personer där klinisk läkare beställt analysen som ett del av det kliniska omhändertagandet.
Inom ramen för det kliniska uppdraget har serumsamlingarna använts för att validera den in-house IgG antikroppstest för SARS-CoV-2 som nu är i kliniskt bruk på Klinisk Mikrobiologi. Serumpanelen används även för att utvärdera och validera alternativa antikroppstester. Detta inkluderar både kommersiella tester (kits) och forskarutvecklade tester såsom de som tagits fram av forskargrupperna hos Gunilla Karlsson Hedestam på MTC, KI och Peter Nilsson och Sophia Hober på 
SciLifeLab.Det är känt att många antikroppstester för SARS-CoV-2 har sämre känslighet hos personer som genomgått symptomfri eller mild covid-19-infektion än för sådana med mer allvarlig infektion. Detta 
gör att de olika SARS-CoV-2 antikroppstesternas prestanda behöver utvärderas i relation till symptombild och andra basdata om de provtagna patienterna (ålder, kön, vårdnivå, vårdtid, sjukdomsbild och comorbiditet). Dessa basdata erhålls från TakeCare. En viktig del i detta arbete är att förstå det serologiska svaret bättre, dvs hur det varierar mellan person och över tid.
Serumpanelen med prover från patienter som genomgått covid-19-infektion används för utvärdera de olika antikroppstesternas känslighet (sensitivitet). Testernas specificitet kommer att utvärderas 
på andra serumprover, fr.a. avidentifierade serumprov från blodgivare från 2019 (se EPM beslut 2020-01807).
Som nämnts ovan avser vi att även använda serumpanelen för att även studera vilka immunsvar som uppstår vid covid-19 och hur genomgången infektion bäst kan mätas i serumprover. Detta inkluderar analys av immunsvar mot olika byggstenar hos virus (antigen), olika isotyper av antikroppar (IgA, IgG, IgM, IgE, etc) eller olika underklasser av antikroppar (IgG1, IgG2, IgG3, IgG4), samt 
skyddande (neutraliserande) antikroppar.</t>
  </si>
  <si>
    <t>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Det kommer allt fler snabbtester (laterala flödesprov) för att upptäcka antikroppar mot SARS-CoV-2. Noviral Sweden AB är ett företag som distribuerar sådana tester till olika vårdbolag i Sverige och Norden. Dessa tester erbjuds sedan de tänkta forskningspersonerna som del i företagshälsovård, eller som rent privat finansierade alternativ. I samband med att personerna tar dessa tester får de, på frivillig basis, fylla i en enkät som behandlar bland annat bakgrundssjukdomar och symtom. Tillsammans med testresultatet sparas sedan enkäten i en säker databas som Noviral Sweden AB tillhandahåller för eget bruk.
Denna studie syftar till att göra retrospektiva och löpande uttag från denna databas för att studera antikroppsförekomsten i Sverige. Många testpersoner testar sig även flera gånger varför vi också kommer kunna studera serokonvertering på samhällsnivå. Genom att länka datan till Patientregistret och Läkemedelsregistret ämnar vi också studera huruvida bakgrundssjukdomar och läkemedel är associerade med förekomsten av antikroppar. Projektet kommer således ha stor samhällsnytta.</t>
  </si>
  <si>
    <t>Som en respons på COVID-19 utbrottet erbjuds studenter i Sverige som studerar under sitt sista år på utbildningen till läkare att frivilligt arbeta på lokala sjukhus för att stötta hälso- och sjukvårdspersonalen. Medan de tillhandahåller den mycket behövda vården utsätter hälso- och sjukvårdspersonal, och möjligen även läkarstudenter, sig själva för risken att själva bli smittade. 
Dock så utgör även psykiska och psykosociala utmaningar under och efter tiden för pandemin relevanta hälsoproblem för hälso- och sjukvårdspersonal. Möjliga negativa effekter på det psykiska 
och psykosociala välbefinnandet på grund av pandemin är en viktig faktor med potentiellt långvariga effekter. Dessa övervägande är viktiga att ha med sig för läkarstudenterna när de bestämmer sig för 
att börja arbeta på ett sjukhus under den pågående COVID-19 krisen. Utvärderingar av den psykiska hälsan under och efter tidigare kriser (t.ex. vid SARS eller MERS utbrotten) har visat att hälso- och sjukvårdspersonal har högre risk för höga stressnivåer, utbrändhet, posttraumatisk stresssyndrom och vanliga psykiska störningar (Brooks et al., 2018; Lee et al., 2018;  Maunder et al., 2006).
Även om evidensen pekar på potentiellt skadliga effekter på den psykiska hälsan hos hälso- och sjukvårdspersonalen under en kris kan dessa effekter variera för läkarstudenterna som arbetar frivilligt under COVID-19 utbrottet. Å ena sidan kan de begränsade erfarenheterna hos studenterna utsätta dem för en högre risk av negativa effekter, medan å andra sidan, deras beslut att hjälpa 
till under krisen kan skydda deras psykiska välbefinnande.
Dessa konkurrerande effekter på den psykiska hälsan hos medicinska studenter har undersökts under tidigare kriser. Till exempel, den psykiska hälsan hos medicinska studenter som arbetade frivilligt 
under jordbävningen, tsunamin och kärnkraftsolyckan i Japan 2011 (Anderson et al., 2016). Resultaten visar inte på några signifikanta skillnader i symptom på psykiskt lidande (till exempel, ilska, förvirring, sorg) mellan frivilliga jämfört med icke-frivilliga medicinska studenter en månad efter katastrofen. Dessutom visade de frivilliga högre nivåer av posttraumatiskt stresssyndrom.
Därför kommer denna studie att undersöka effekten på den psykiska hälsan hos frivilliga läkarstudenter från Karolinska Institutet i Stockholmsregionen under pandemin (jämfört med icke-frivilliga) på kort och lång sikt och följa studenterna över tid för att uppskatta deras 
psykiska hälsa, upplevd stress och anledningar till att arbeta frivilligt med COVID-19 patienter.
Studien kommer att genomföras tillsammans med Mediciska Föreningen vid Karolinska Institutet.</t>
  </si>
  <si>
    <t>Det nya viruset, SARS‐CoV‐2, orsakar vid infektion hos människa en sjukdom som fått namnet covid‐19. Sjukdomen har spridit sig snabbt från sitt ursprung i Kina till hela världen, och är nu klassificerad som en pandemi. För närvarande pågår spridning av SARS‐CoV‐2 i samhället i Sverige och sjukvården tar emot många patienter med symptom av luftvägsinfektion. Luftvägsinfektioner är vanliga och för att ställa diagnos krävs laboratorieanalys då symptom vanligtvis inte 
differentierar vilken virusinfektion som är bakomliggande. Laboratorieanalys kan differentiera SARS‐Cov2 och åtminstone 16 andra luftvägsvirus samt 4 bakterier: influensa A, influensa B, RSV 
A/B, adenovirus, humant metapneumovirus hMPV, coronavirus 229E, coronavirus NL63, coronavirus OC43, coronavirus HKU1, middle east respiratory syndrome coronavirus (MERS‐CoV), parainfluensavirus, PIV1, PIV2, PIV3, PIV4, rhinovirus/enterovirus, Mycoplasma
pneumoniae, Chlamydophila pneumoniae, Bordetella pertussis, Bordetella parapertussis</t>
  </si>
  <si>
    <t>Den globala pandemin med coronavirus och sjukdomen COVID-19 utgör ett hot mot folkhälsan med svår sjukdom och ökad dödlighet, samt risk för kvarstående hälsoeffekter efter genomgången infektion. 
Vi har i BAMSE-projektet följt 4089 deltagare i Stockholm från födseln och upp till vuxenålder med regelbundna enkäter kring livsstil (t.ex. kost, rökvanor), miljöfaktorer (t.ex. luftföroreningar) och sjukdomsförekomst, samt kliniska undersökningar med mätning av längd, vikt, lungfunktion, blodtryck och även blodprovstagning för immunologiska och genetiska prover. Den senaste uppföljningen slutfördes i juni 2019 då deltagarna var 20--24 år gamla. Totalt deltog 75% av originalkohorten i denna uppföljning (n=3064, nedan kallad BAMSE24-uppföljningen).  
Syftet med den nu föreslagna studien är att i BAMSE-kohorten undersöka utveckling av immunitet och kliniska, miljö- och livsstilsrelaterade samt genetiska/immunologiska faktorer kopplat till COVID-19 infektion. Vi planerar även att undersöka vilka konsekvenser genomgången infektion har för immunitet och immunförsvar, lungfunktion och lungsjukdom samt livskvalité och psykisk ohälsa.  
Samtliga deltagare i BAMSE24-uppföljningen kommer att bjudas in till att delta i studien. Datainsamling kommer att ske i tre faser. Fas 1) webbenkät besvaras och självadministrerat blodprov lämnas på filterpapper; Fas 2) klinisk undersökning med mätning av bl.a. blodtryck, lungfunktion och blodprovstagning för immunologiska biomarkörer: Fas 3) webbenkät och blodprov som i Fas 1. Dessutom kommer vi inhämta data på läkemedels- och vårdkonsumtion via register (se punkt 10.1).
Projektet utgör en unik möjlighet att studera kortsiktiga och långsiktiga medicinska och psykiska konsekvenser av genomgången coronavirusinfektion, tack vare nyligen insamlade data, blodprov och lungfunktionsmätningar från 2019 att jämföra med. Vid den senaste uppföljningen genomfördes även avancerade immunologiska analyser som kan ge förståelse kring varför en del unga vuxna drabbas svårare av COVID-19 infektion. Vi har också möjlighet att undersöka om de riskfaktorer som bedöms vara av betydelse för äldre individer, dvs, fetma, hjärtkärlsjukdom, kronisk lungsjukdom, rökning och luftföroreningar, också påverkar sjukdomen hos unga vuxna.</t>
  </si>
  <si>
    <t xml:space="preserve">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från asymptomatiska till respiratorkrävande luftvägsbesvär. 
 Vi vill utvärdera kommersiella metoder som kan användas i kliniken för att detektera vilka som tidigare har haft en infektion av viruset. Vi behöver metoder som kan mäta ett immunologiskt svar hos de som har en pågående infektion och de som har genomgått en infektion. Projektet syftar till att utvärdera prestandan för ett antal av de snabbtester som finns på marknaden. </t>
  </si>
  <si>
    <t>Idag finns det sju identifierade coronavirus som kan smitta människor. Trots likheter mellan de olika virusen ger de väldigt varierande symptom och sjukdom. Infektion med vissa coronavirus leder till vanlig förkylning, medan SARS och MERS-coronavirus orsakar betydligt allvarligare luftvägssjukdom.  I början på 2020 identifierades ett nytt coronavirus, SARS-CoV-2, som kan smitta människor. En infektion med SARS- CoV-2 ger i de flesta fall milda förkylningssymptom med vissa luftvägsbesvär. I vissa fall kan det dock ge upphov till livshotande sjukdom med stora andningssvårigheter och leda till att patienten avlider. Vad man sett hittills är att äldre personer med bakomliggande sjukdomar drabbas svårast av SARS-CoV-2 infektion men hur viruset ger upphov till den allvarliga formen av sjukdom vet vi ännu mycket lite om.
Även då den primära smittovägen med största sannolikhet är droppsmitta, vet vi inte helt klart om viruset kan smitta på andra sätt eller hur länge infektiöst viruset stannar i organ och vävnad på 
en avliden patient. Information kring smittovägar och vilka organ i kroppen som bär på aktivt virus är kritisk för hur tex obduktions- och vårdpersonal ska hantera patienter i vården patienter som 
avlidit i Covid-19.
Detta projekt avser att bidra till förståelsen om SARS-CoV-2s patogenitet och hur infektion påverkar olika mänskliga vävnader / organ samt om, och i så fall hur länge, infektiöst virus finns kvar i organ hos avlidna Covid-19 patienter.  Vi kommer att använda oss av mänskliga vävnader från personer som avlidit i Covid-19.</t>
  </si>
  <si>
    <t>Alfa-1-antitrypsin är ett protein som normalt stiger vid inflammation, huvudsakligen bildas i levern, deltar i reglering av blodets koagulationsförmåga (Samis 2004), har anti-inflammatorisk effekt 
(Janciauskiene 2007) och skyddar lungorna från skada (Ottaviani 2020).
Vår hypotes är att brist på normalt alfa-1-antitrypsin ökar risk för svår sjukdom/död i COVID-19 pga:
•          nedsatt leverfunktion ger nedsatt förmåga att bilda alfa-1-antitrypsin
•          mutation i SERPINA1-genen som kodar för defekt alfa-1-antitrypsin-variant ger sämre lungskyddande förmåga, störd funktion av vita blodkroppar och störd koagulation. Svår sjukdom/död vid COVID-19 beror oftast på svår inflammation och blodproppar. Hos patienter med lunginflammation av COVID-sjukdomen SARS-CoV 2003 sågs lägre nivåer av alfa-1 antitrypsin jämfört med lunginflammation av annan orsak (Ren 2004).
Vi vill undersöka:
•          Koncentration av alfa-1-antitrypsin vid upprepad provtagning.
Är svår sjukdom/död i COVID-19 vanligare vid lägre jämfört med högre koncentration alfa-1-antitrypsin?
•          Förekomst av mutationer i SERPINA1-genen som ger alfa-1-antitrypsin-varianter. Är detta vanligare bland svårt COVID-19-sjuka jämfört med lindrigt eller måttligt COVID-19-sjuka?
•          Nationellt patientregister för Alfa-1-antitrypsin-brist och jämföra med COVID-19 diagnoser i sjukhusregister och nationellt slutenvårdsregister.
Om hypotesen stämmer kan patienter med låg/sjunkande alfa-1-antitrypsin-koncentration och/eller mutation i SERPINA1-genen diagnostiseras. Behandling för alfa-1-antitrypsin-brist finns genom 
registrerade läkemedel (alfa-1-proteinashämmare) som kanske kan minska sjuklighet och dödlighet genom att öka nivåerna av det lungskyddande alfa-1-antitrypsin.
Genen SERPINA1 kodar för alfa-1-antitrypsin. Människor ärver varsin SERPINA1-gen av mor och far. Vid mutationer i SERPINA1-genen bildas ibland defekt alfa-1-antitrypsin vilket kan orsaka lungsjukdom, leversjukdom samt störd funktion av vita blodkroppar (Ottaviani 2020, Janciauskiene 2018). Risken för sjukdom är störst om bägge SERPINA1-gener är muterade. Cirka 0,2 % respektive nästan 9 % av svenskar har en respektive två defekta alfa-1-antitrypsin-varianter (Blanco 2006) men många är odiagnostiserade. Mer forskning behövs om hur man kan tidigt hitta dem som blir svårt sjuka i COVID-19 för att förebygga och behandla svåra symtom (Hui, Lancet 2020).</t>
  </si>
  <si>
    <t>Under covid-19 pandemin har det blivit allt tydligare att smittspridning av SARS-CoV-2 (viruset som orsakar sjukdomen covid-19) kan ske innan den infekterade individen utvecklat några symptom. Detta bidrar sannolikt till svårigheten att begränsa smittspridning då nuvarande riktlinjer i Sverige anger att man endast behöver isolera sig om man har symptom. För att skapa säkrare riktlinjer för när en person med covid-19 ska betraktas som smittsam krävs ytterligare studier av om viruset går att påvisa hos smittade individer innan de insjuknar (dvs. under inkubationstiden) samt om viruset i denna fas har infektiv förmåga. Genom att ett antal personer, som kommit i kontakt med ett verifierat fall av covid-19 utan adekvat skyddsutrustning, får lämna prov från nasopharynx (prov från näsan), svalg, saliv och utandningsluft, ämnar vi kartlägga ev. förekomst av virus samt virusets infektiva förmåga innan symptomdebut.
Laboratorieresultaten enligt ovan inkl virusnivå i det insamlade proverna, relateras till uppgifter om exponeringstillfälle, ev. senare symptomdebut och sjukdomsförlopp samt underliggande
sjukdom/behandling som påverkar immunförsvaret.</t>
  </si>
  <si>
    <t>COVID-19 är en infektion som drabbar människor olika och det är fortfarande oklart varför män drabbas värre än kvinnor. En hypotes rör manliga könshormoner  som kan påverka immunförsvaret alternativt 
att testosteron kan underlätta virustransport in i cellen.
I denna studie vill vi undersöka om det finns ett samband mellan längdförhållandet av  pek-och ringfinger, en markör för testosteronpåverkan under fosterlivet, och svårighetsgraden av COVID-19. I slutet av första trimestern under fosterlivet medför de relativa mängderna testosteronoch östrogen organisatoriska förändringar i många organsystem. Testosteron/östrogenförhållandet fångas i de relativa längderna av pekfingret (digit 2) och ringfingret (digit 4) så att ett långt ringfinger relativt pekfingret indikerar mer testosteronpåverkan under fosterlivet, dvs lågt värde på 
fingerkvoten 2D:4D. Män tenderar att ha lägre kvot än kvinnor. Tidigare studier har visat samband mellan fingerkvoten och inflammationsmarkörer, inklusive  fibrinogen. Vår hypotes är därför att låg fingerkvot (högt testosteronunder fosterlivet) är kopplat till nedsatt immunförsvar och svårighetsgrad av COVID-19.
200 patienter (män och kvinnor)  som har vårdats för COVID-19 och lika många kontroller kommer att ingå i studien. Patienterna kommer att informeras i samband med utrskrivning från sjukhuset. 
Kontrollerna rekryteras via Statens Personadressregister utifrån ålder och bostadsadress.
Forskningspersonerna  kommer att undersökas vid ett tillfälle på Kvinnohälsan, Karolinska Universitetssjukhuset, Solna. De lämnar fasteblodprov och urinprov för analys av hormoner, metabola 
markörer och  immunologiska parametrar. Vidare fotokopieras händerna för mätning av fingerkvoten på höger och vänster hand.
Fingerkvoten kommer att relaterastill antalet sjukhusdagar som är det primära utfallsmåttet. Vidare till behov av intensivvård, respiratorvårdeller syrgasbehandling, samt gradenav symtom och 
laboratorievärdenunder vårdtiden. Blodprovsanalyser av hormoner, metabola markörer och immunologiska parametrar efter vårdtidenkommer också att relaterastill svårighetsgradav COVID-19.
Studien förväntas leda till ökad kunskap om betydelsen av testosteron för COVID-19 och kan vara underlag för utveckling av behandlingsalternativ. Vidare kan fingerkvoten möjligen utgöra en markör för prognos av sjukdomen.</t>
  </si>
  <si>
    <t>Sedan december 2019 har ett nytt coronavirus, Severe Acute Respiratory Syndrome coronavirus 2 (SARS-CoV-2), spridit sig till stora delar av världen och klassificeras nu som en pandemi. Sjukdomen som SARS-CoV-2 ger upphov till kallas coronavirus disease (COVID-19). Dess svårighetsgrad varierar från mycket milda symptom från övre luftvägarna, till svår viral pneumoni med respiratorisk svikt. Orsaken till denna stora variation i svårighetsgrad är okänd och föremål för intensiva forskningsinsatser internationellt. Det finns studier som tyder på att levande försvagade vacciner, t.ex. MPR mot mässling, påssjuka och röda hund, kan ge ett ospecifikt skydd mot andra infektioner, utöver de som vaccinet är riktat mot. Således skulle en nyligen genomförd vaccination med MPR-vaccin potentiellt kunna skydda mot infektion med SARS-CoV-2 eller mot svårt förlopp vid COVID-19. 
I samband med ett mässlingsutbrott i Göteborg under 2018, uppmärksammades en bristande immunitet mot mässling bland sjukvårdspersonal i Västra Götalandsregionen (VGR), framförallt bland personer födda mellan 1960–1981. Detta resulterade i att anställda födda mellan 1960–1981, och med osäker immunitet mot mässling, erbjöds MPR-vaccination via sin arbetsplats. Under 2020 erbjöds även sjukvårdpersonalen i VGR kostnadsfri provtagning för SARS-CoV-2 vid luftvägssymtom. 
Syftet med vårt projekt är att undersöka om nyligen genomgången MPR-vaccination skyddar mot SARS-CoV-2 eller mot svårt förlopp vid COVID-19. Skillnaden i andelen anställda som testats positivt för SARS-CoV-2 under 2020 bland MPR-vaccinerade och icke-vaccinerade kommer att jämföras. Vidare kommer även svårighetsgraden av eventuella COVID-19-symtom i de två grupperna att belysas. Uppgifter om övriga riskfaktorer för svår COVID-19 kommer inhämtas och analyser justeras utifrån dessa. Studiens resultat kommer att kunna bidra till kunskapen kring huruvida MPR-vaccination kan skydda mot COVID-19, vilket kan ha stor betydelse under den fortsatta pandemin innan ett virusspecifikt vaccin blir tillgängligt.
* Förändring vid komplettering till etikansökan.</t>
  </si>
  <si>
    <t>Covid-19 är en infektionssjukdom som initialt infekterar slemhinnans epitel i de övre luftvägarna, ofta också de nedre luftvägarna (lunginflammation) och läker lätt hos de flesta patienter efter en sådan luftvägsinfektion. Tyvärr utvecklar dock en mindre andel patienter allvarliga komplikationer. För att förutse vilka patienter som kommer att utveckla svåra förlopp är denna studie avsedd att 
utveckla ett speciellt urintest som mäter proteinfragment som visar inflammation och svårighetsgraden av Covid-19-infektion. Detta test ska utföras tre gånger hos totalt 1000 patienter i studien och jämföras med det faktiska sjukdomsförloppet. Detta är avsett att bestämma testets exakta betydelse och att bestämma bästa möjliga testtid för senare användning vid rutindiagnostik genom att utvärdera de olika undersökningstiderna.
Syftet av studien är att utveckla ett icke-invasivt urinpeptidtest för tidig prognos av de patienter som riskerar ett kritiskt sjukdomsförlopp av COVID-19-infektion som ska sättas snart i klinisk användning. Målet är att urintestet är tillgängligt för klinisk användning inom fyra 
månader efter projektets start. En interimsanalys planeras efter 6 månader så att testnoggrannheten kan uppskattas prospektiv i händelse av en andra infektionsvåg under hösten. Den slutliga 
testbedömningen enligt studiehypotesen sker efter den officiella databasstängningen i slutet av projektet efter 12 månader.</t>
  </si>
  <si>
    <t>Ett nytt virus för människan, SARS-CoV-2, som orsakar sjukdomen COVID-19, har spridit sig runt världen på rekordfart. SARS-CoV-2 pandemin påverkar världssamhället på nästan alla nivåer och vem som helst kan bli smittad. Vi får dagligen ny information om viruset och sjukdomsförloppet och det blir allt tydligare att detta är ett virus som ger extremt olika symptombild i olika personer, alltifrån milda eller inga påvisbara symptom, till allvarlig sjukdom och död. En förklaring till detta kan finnas i generna som kodar för våra olika immunfunktioner eftersom dessa gener uppvisar en avsevärd variation mellan individer. Variation är bra på populationsnivå, och det har troligen hjälpt oss under evolutionens gång, men det ger oss olika förutsättningar att hantera infektioner på individnivå. Nyligen publicerades en studie från det brittiska tvillingregistret baserat på självrapporterade covid-19-symtom (n = 2,633) som visade att genetiska faktorer står för så mycket som 50% av variationen i hur människor hanterar en SARS CoV-2 infektion. Studien ger dock inte svar på var i vår arvsmassa (i vilka gener) dessa genetiska faktorer kodas. I det här projektet vill vi undersöka vilka genetiska faktorer, specifikt skillnader i våra immungener, som påverkar vår förmåga att hantera en SARS CoV-2 infektion.</t>
  </si>
  <si>
    <t xml:space="preserve"> Under COVID-19 pandemin har olika länder tillämpat olika smittskyddsåtgärder för att begränsa spridningen av SARS-CoV-2. När det gäller hur länge en person ska betraktas som smittsam finns ännu 
inga säkra data och många av riktlinjerna kring smittfriförklaring av patienter och vårdpersonal bygger på kunskaper om virala luftvägsinfektioner i allmänhet samt antaganden kring smittsamhet i 
förhållande till kliniska symptom. För att skapa säkrare riktlinjer kring när en person med covid-19 kan betraktas som inte längre smittsam krävs ytterligare studier av hur länge viruset som påvisas hos den enskilde individen uppvisar en infektiv förmåga. Genom att använda redan insamlade virusdiagnostiska prover från patienter med konstaterad covid-19 och medelst dessa prover genomföra försök att infektera celler i  laboratoriemiljö ämnar vi kartlägga den infektiva förmågan hos påvisat virus i patientprover. För att relatera det till hur länge personen kan anses vara smittsam kompletteras dessa försök med retrospektiv journalgranskning där uppgifter om individens 
insjuknandedatum och symptom, samt virusnivå i det insamlade provet, noteras. Även information om förekomst av eventuell underliggande immunnedsättande sjukdom/behandling kommer att insamlas då det anses vara en faktor som påverkar durationen av smittsamheten.</t>
  </si>
  <si>
    <t>Patienter med svår COVID-19 infektion utvecklar i hög grad lungförändringar i ett tidigt skede och kan även få lungembolier som bidrar till de karaktäristiska svårigheterna att andas och bidrar till nedsatt syrsättning av blodet. Detta kan resultera i ett långvarigt intensivvårdsbehov och påverka patienternas möjlighet till överlevnad. Hur högerkammarbelastningen och trycket i lungkretsloppet utvecklas är dock mindre känt i förloppet av sjukdomen och kan ha avgörande betydelse för hur allvarlig sjukdom är för enskild patient. Höger hjärtsidan kan vara av mycket stor betydelse för sjukdomen och är central för de försämringar som sker under svår infektion. Våren 2020 har Västeråssjukhus haft ett stort antal intensivvårdade patienter med COVID-19 framför allt vid den extra intensivvårdsavdelning som öppnats för dessa patienter. Under den planerade studieperioden, 2020-04-01 till 2020-07-01 var intensivvården i Västmanland hårt belastad och ett stort antal patienter vårdades. De patienter som gjorde hjärtultraljud (Eko) under första dagarna och vårdades på intensivården i Västerås är tänkta att ingå i studien. Detta är en bakåtblickande utvärdering där detta ultraljud sedan jämförs med senare ultraljud under vårdtiden och förändringar i basala laboratorieprover, ekg och basalt kring 
vårdförloppet avseende överlevnad. Dessa tidiga ekoparametrar kan ha stor betydelse för vården och prognosen senare under vårdförloppet. Kan man förutse vilka som kommer drabbas mest under intensivvården kan åtgärder bättre sättas in för att förbättra vården. Vi kommer även  se om patienternas blodtryckmedicinering som diskuterats mycket kan ha betydelse för ekoparametrar och 
vårdförlopp. Endast mycket begränsad journal uppgift kommer inhämtas och allt kommer vara avidentifierat så individdata ej kan ses i redovisningen. Västmanland har under pandemin placerat en ekokunnig läkare på intensivvården och därför kunnat göra upprepade undersökningar under vårdtiden och en sammanställning av uppgifter från länet kan därför ha stor betydelse för fortsatt vård av dessa patienter.</t>
  </si>
  <si>
    <t>Bakgrund
Covid-19 (SARS-CoV-2) är ett nytt coronavirus som identifierades i Kina i slutet av 2019. Den orsakade en epidemi i staden Wuhan och spreds sedan globalt vilket lett till en global pandemi. Vid dags dato har 873,000 smittade bekräftats och 43,000 patienter har avlidit. Hårdast drabbat i Europa har Italien, Spanien och Frankrike varit. På Karolinska sjukhuset (Huddinge, NKS) har totalt 82 patienter intensivvårdats sedan utbrottet av epidemin. 1/3 av dessa patienter har avlidit. Tidigt i Covid-19 epidemin uppmärksammades att de patienter som krävde längre vårdtid och även de som avled oftare hade högre troponin-värden som ökade succesivt. En del av dessa patienter med höga troponinvärden har helt normala fynd på ekokardiografi. Troponin är ett hjärtspecifikt protein som normalt finns i mycket små mängder i blodet men utsöndras när det uppkommer en skada på hjärtat. Tidigare har man visat att i generella akutmedicinska populationer är så kallad akut myokardskada (troponin-stegring) som inte är hjärtinfarkt, relaterad till en ökad mortalitet på kort och lång sikt. Patienterna dör i förtid, får oftare hjärtinfarkt, stroke och hjärtsvikt.
Målsättning
Vårt mål är att studera betydelsen av troponiner och troponindynamik (akut myokardskada) för prognos hos intensivvårdade Covid-19 patienter. 
Utfall
De utfall vi kommer att studera är död på kort sikt, tid i respirator, tid på intensivvårdsavdelning och tid på sjukhus.</t>
  </si>
  <si>
    <t>Kvartal 3, år 2020.</t>
  </si>
  <si>
    <t>Det datum då etikprövningsnämnden godkänt studien</t>
  </si>
  <si>
    <t>Så snart etikprövningen är gjord planeras steg ett i undersökningen genomföras.</t>
  </si>
  <si>
    <t>Projektet startar omgående när nödvändiga tillstånd finns.</t>
  </si>
  <si>
    <t>Omgående dvs så fort vi fått etikgodkännande</t>
  </si>
  <si>
    <t>Beräknad start av projektet är juni 2020 eller snart etiskt godkännande meddelats.</t>
  </si>
  <si>
    <t>Så snart vi erhåller ett godkännade från etikprövningsnämnden, förhoppningsvis i mitten av maj 2020</t>
  </si>
  <si>
    <t>Projektet kommer att startas upp under våren 2020.</t>
  </si>
  <si>
    <t>Direkt efter vi har fått etikprovningen, gärna veckan 22.</t>
  </si>
  <si>
    <t>Första insamlingen beräknas ske i juni 2020</t>
  </si>
  <si>
    <t>Omedelbart då studien har godkänd etisk granskning. Vi hoppas på mitten av maj 2020.</t>
  </si>
  <si>
    <t xml:space="preserve"> Det kvalitativa delarbetet startar omedelbart om tillstånd från EPM ges, juni 2020
</t>
  </si>
  <si>
    <t>15:e april 2020</t>
  </si>
  <si>
    <t>Studien kan påbörjas omgående.</t>
  </si>
  <si>
    <t>Projektet kommer börja så snart etiskt godkännande finns, förhoppningsvis senast i slutet på maj 2020.</t>
  </si>
  <si>
    <t>Starta tidigast maj 2020 (så fort EPN godkäns)</t>
  </si>
  <si>
    <t>Mars, 2020</t>
  </si>
  <si>
    <t xml:space="preserve">Vi vill starta studien med Fas 1, som blir baslinjen, så snart som möjligt. </t>
  </si>
  <si>
    <t>Så snart godkännande från etikprövningsmyndigheten erhållits</t>
  </si>
  <si>
    <t>2020.05.01</t>
  </si>
  <si>
    <t>snarast möjligt, pga Covid 19 epedemien önskas snabbt handläggande</t>
  </si>
  <si>
    <t>Juni 2020 eller så fort ansökan är godkänd.</t>
  </si>
  <si>
    <t>Snarast efter godkännande av etisk ansökan</t>
  </si>
  <si>
    <t>ca 10 maj 2020</t>
  </si>
  <si>
    <t>Studien beräknas påbörjas omedelbart efter ett eventuellt godkännande i etikprovningsnämnden.</t>
  </si>
  <si>
    <t>Datainsamligen påbörjas
så snart
etikprövningen är klar,
preliminärt
maj‐juni
2020.</t>
  </si>
  <si>
    <t>Så snart som möjligt, gärna under juni månad 2020.</t>
  </si>
  <si>
    <t>Vår 2020 (så snart som vi får etisk tillstånd)</t>
  </si>
  <si>
    <t>Studien påbörjas snarast, maj 2020</t>
  </si>
  <si>
    <t>Mars 2020 började projektet planeras och etikansökan skrivas</t>
  </si>
  <si>
    <t>Vid godkännande av etisk ansökan.</t>
  </si>
  <si>
    <t>2020.05.12 eller så fort som möjligt</t>
  </si>
  <si>
    <t>Studien påbörjas så snart etiskt godkännande finns</t>
  </si>
  <si>
    <t>Så snart tillstånd från Etikprövningsmyndigheten erhållits</t>
  </si>
  <si>
    <t>Snarast möjligt efter etikprövning, helst senast under första delen av juni 2020</t>
  </si>
  <si>
    <t>1:a juni 2020.</t>
  </si>
  <si>
    <t>Vi planerar starta projektet så fort etisk ansökan är godkänd.</t>
  </si>
  <si>
    <t>Del 1 planeras att påbörjas i slutet av 2020, del 2 2021, del 3 2023.</t>
  </si>
  <si>
    <t>The study can start once data is delivered from concerned authorities.</t>
  </si>
  <si>
    <t>1/6 2020</t>
  </si>
  <si>
    <t>Projektet startar omedelbart när godkännande från EPN erhållits.</t>
  </si>
  <si>
    <t>Projektet avses att påbörjas så snart som etikgodkännande är beviljat.</t>
  </si>
  <si>
    <t>Snarast möjligt.</t>
  </si>
  <si>
    <t>Omedelbart sedan Etikprövningsmyndigheten godkänt / avgett rådgivande yttrande.</t>
  </si>
  <si>
    <t>Projektet kommer börja så snart etiskt godkännande finns, förhoppningsvis i juni 2020.</t>
  </si>
  <si>
    <t>När etikprövningen är godkänd.</t>
  </si>
  <si>
    <t>Inom en vecka</t>
  </si>
  <si>
    <t>Så snart som möjligt. Önskvärt är att genomföra första onlineenkäten sommaren 2020.</t>
  </si>
  <si>
    <t>Vi planerar att starta med datainsamlingen i maj 2020</t>
  </si>
  <si>
    <t>Studieläkemedlet ProTrans® har redan tillverkats. Förutsatt godkännande; start juli 2020.</t>
  </si>
  <si>
    <t>The project will start immediately after the ethical approval has been received.</t>
  </si>
  <si>
    <t>Så snart etikansökan godkänts, förhoppningsvis under slutet av sommaren/början av 2020</t>
  </si>
  <si>
    <t>Augusti 2020 efter att ett etisk godkännde för projektet har erhålltis från EPN</t>
  </si>
  <si>
    <t>Prel. startdatum: 2020-06-01</t>
  </si>
  <si>
    <t>Så snart vi har erhållit svar från etikprövningsmyndigheten.</t>
  </si>
  <si>
    <t>Forskningsprojektet startar omedelbart när godkännande från EPM erhållits.</t>
  </si>
  <si>
    <t>Projektet kommer att starta så snart som etikprövningsmyndigheten godkänt studien (ca maj 2020).</t>
  </si>
  <si>
    <t xml:space="preserve">Juni-juli 2020 </t>
  </si>
  <si>
    <t>Så snart etiskt godkännande finns och ett lämpligt kluster identifierats</t>
  </si>
  <si>
    <t>Så snart etikgodkännande finns tillgängligt.</t>
  </si>
  <si>
    <t>Så snart etiskt tillstånd har erhållits med mål att starta 2020-08-01</t>
  </si>
  <si>
    <t>Ambitionen är att starta projektet så snart etiskt godkännande finns</t>
  </si>
  <si>
    <t>1/4 till 1/7 var när belastningen var som högst. Bearbetning startar snarast efter gk etikansökan!</t>
  </si>
  <si>
    <t>Kvartal 1 år, 2024</t>
  </si>
  <si>
    <t>December, 2025</t>
  </si>
  <si>
    <t>Sommaren 2023</t>
  </si>
  <si>
    <t>Projektet, inklusive analyser och publicering, beräknas vara avslutat 2025-12-31.</t>
  </si>
  <si>
    <t>Förväntat slutdatum för projektet är hösten 2020. Vi avser dock följa upp ett och två år senare.</t>
  </si>
  <si>
    <t>Augusti, 2021</t>
  </si>
  <si>
    <t>Projektet kommer att pågå tills vidare.</t>
  </si>
  <si>
    <t>Maj, 2022</t>
  </si>
  <si>
    <t>Avslutande insamling beräknas ske årsskiftet 2020/2021</t>
  </si>
  <si>
    <t>Sannolikt årskiftet 2020/2021.</t>
  </si>
  <si>
    <t>dec, 2021</t>
  </si>
  <si>
    <t>Eventuellt april 2027, men osäkert eftersom vi inte vet hur länge pandemin kommer att pågå.</t>
  </si>
  <si>
    <t>Hösten 2020 eller när COVid-19 pandemin upphör denna gång</t>
  </si>
  <si>
    <t>Hela projektet planeras att slutföras under 2020 och publiceras i vetenskaplig tidskrift</t>
  </si>
  <si>
    <t>Projektet beräknas ta slut maj 2021</t>
  </si>
  <si>
    <t>2021-07-30 (detta datum gäller ju datainsamlingen, skall man istället ange datum för hela projektet?</t>
  </si>
  <si>
    <t>Maj, 2024</t>
  </si>
  <si>
    <t>Augusti 2020, eventuellt längre om pandemin fortsätter</t>
  </si>
  <si>
    <t xml:space="preserve">inte möjligt att ange i dagsläget </t>
  </si>
  <si>
    <t>Juni, 2021</t>
  </si>
  <si>
    <t>2024.05.01</t>
  </si>
  <si>
    <t>2025.12.31</t>
  </si>
  <si>
    <t>December, 2020.</t>
  </si>
  <si>
    <t>Datainsamling förväntas klar inom 12 månader</t>
  </si>
  <si>
    <t>ca 10 juni 2020</t>
  </si>
  <si>
    <t>Studien beräknas avslutas i Dec 2020</t>
  </si>
  <si>
    <t>September,
2021.</t>
  </si>
  <si>
    <t>31:a mars 2021.</t>
  </si>
  <si>
    <t>Studien pågår med provinsamling fram till oktober 2021. Databearbetning utförs nov - dec 2021.</t>
  </si>
  <si>
    <t>Ej tillämpligt</t>
  </si>
  <si>
    <t>Vi planerar flera publikationer på detta material och projektet kan komma att pågå under &gt;5 år.</t>
  </si>
  <si>
    <t>Efter COVID-19 pandemin lagt sig, hösten 2020?</t>
  </si>
  <si>
    <t>2021.12.31</t>
  </si>
  <si>
    <t>Ej tillämpligt.</t>
  </si>
  <si>
    <t>Studien fortsätter så länge pandemin pågår, dock längst ett år.</t>
  </si>
  <si>
    <t>Intervjuerna avslutas senast 2020-08-31. 2021-02-28 för avslut av bearbetning och sammanställning av de genomförda intervjuerna.</t>
  </si>
  <si>
    <t>31/12 2023</t>
  </si>
  <si>
    <t>Studien omfattar bara patienter behndlas i ECMO för COVID-19 under 2020.</t>
  </si>
  <si>
    <t>31:a Dec 2020</t>
  </si>
  <si>
    <t>Vi beräknar att vara klara med patientrekrytering inom 6 månader. Uppföljningen kommer löpa under
ytterligare en månad.</t>
  </si>
  <si>
    <t>Ett år efter studiestart</t>
  </si>
  <si>
    <t>Del 1 beräknas vara färdigt kvartal 2 2021, del 2 2022, del 3 2024</t>
  </si>
  <si>
    <t>December, 2021</t>
  </si>
  <si>
    <t>Manuskript till vetenskaplig tidskrift färdigställt inom ett par månader.</t>
  </si>
  <si>
    <t>Projektet beräknas vara avslutat vårterminen 2021.</t>
  </si>
  <si>
    <t>30:e december 2021</t>
  </si>
  <si>
    <t>31:a december 2024.</t>
  </si>
  <si>
    <t>Pilotstudien pågår till 2020-12-31, huvudstudien till 204-12-31.</t>
  </si>
  <si>
    <t>Slutrapportering av ettårsuppföljning bör kunna ske kring årsskiftet 2021/2022.</t>
  </si>
  <si>
    <t>Inom tre veckor</t>
  </si>
  <si>
    <t>Preliminärt slutdatum dec 2022</t>
  </si>
  <si>
    <t>Dec, 2020</t>
  </si>
  <si>
    <t>Maj, 2023.</t>
  </si>
  <si>
    <t>December, 2034</t>
  </si>
  <si>
    <t>Projektet startar omedelbart efter det att det etiska godkännandet har tagits emot.</t>
  </si>
  <si>
    <t>Under år 2022</t>
  </si>
  <si>
    <t>Februari, 2023</t>
  </si>
  <si>
    <t>Prel. slutdatum:  2021-12-30</t>
  </si>
  <si>
    <t>Augusti, 2022</t>
  </si>
  <si>
    <t>2021-2022</t>
  </si>
  <si>
    <t>Manuskript till vetenskaplig tidskrift färdigställda inom ett par veckor till månader.</t>
  </si>
  <si>
    <t>Projektet beräknas avslutas 2,5 år efter starten på projektet.</t>
  </si>
  <si>
    <t>April, 2030</t>
  </si>
  <si>
    <t xml:space="preserve">December 2022 (inklusive analyser) </t>
  </si>
  <si>
    <t>Studien beräknas pågå under en 3-årsperiod, till 2023-07-31, med möjlighet till ytterligare 2 år.</t>
  </si>
  <si>
    <t>Se punkt 5.3 (5.3) Eftersom vi kommer att använda oss av befintliga prover på klinisk mikrobiologi kommer det vara möjligt
att påbörja experiment omgående efter etisk godkännande. Vi avser att genomföra och avsluta projektet
under 2020.</t>
  </si>
  <si>
    <t>Detta bör redovisas senast våren 2021 men helst någon form av presentation under hösten 2020.</t>
  </si>
  <si>
    <t>Det vet vi inte i nuläget genom att vi inte vet hur många som kommer att vara diagnostiserade med COVID-19 när samkörningarna väl görs. Uppskattningsvis 50,000 diagnostiserade med COVID-19, till dessa matchade kontroller som blir 150,000. Till dessa tillkommer eventuell make/maka, barn, föräldrar samt
helsyskon.</t>
  </si>
  <si>
    <t>Från Karolinska totalt ca 400 barn (2019 n=200 och 2020 n=200)</t>
  </si>
  <si>
    <t>300 patienter inlagda för Covid-19 symtom på ÖNHs speciella Covid avdelning samt andra enheter på Karolinska Universitetssjukhuset där Covid-19 patienter vårdas inneliggande kommer att inkluderas.
300 Covid-19 symtomfria individer med diagnostiserad astma eller Kronisk obstruktiv lungsjukdom kommer inkluderas.
300 Covid-19 symtomfria friska frivilliga kommer att inkluderas.</t>
  </si>
  <si>
    <t>Max 500 tecken</t>
  </si>
  <si>
    <t>Ca 150-200 personer.</t>
  </si>
  <si>
    <t>I enkätstudien är antalet oklart. Målet är att få så många svar som möjligt inom månads tid. I den uppföljande kvalitativa intervjustudien siktar vi på att intervjua 16 personer (8 män och 8 kvinnor, hälften sammanboende och hälften ensamboende i respektive grupp).</t>
  </si>
  <si>
    <t>Delprojekt 1
Ca. 60 personer per provtagningsperiod, totalt 120 personer
Delprojekt 2
Ca 60 forskningspersoner</t>
  </si>
  <si>
    <t>Ingen övre gräns för antalet forskningspersoner finns i projektet. Om samtliga huvudmän samverkar och deltagandefrekvensen blir hög, uppskattas antalet provtagna individer hamna i storleksordningen 10000-30000.</t>
  </si>
  <si>
    <t>Ingen övre gräns. Alla slutenvårdade patienter över 18 år, som läggs in t.o.m. 2022-06-30 och som har förmåga att ta del av den skriftliga och muntliga informationen</t>
  </si>
  <si>
    <t>Baserat på en power på 0.80 bör antalet deltagare vara cirka 120 stycken med 60 deltagare i behandlings- respektive kontrollgrupp. Utifrån att ett visst bortfall beräknas förekomma estimeras antalet studiedeltagande totalt vara 160 i studien vilket innebär att behandlings- och kontrollgrupp består av 80 deltagare i vardera grupp.</t>
  </si>
  <si>
    <t>Se 6.2. ((6.2)Studiepopulationen utgörs av vuxna personer, som främst rekryteras via sociala medier. De utgör därmed ett bekvämlighetsurval. Statistisk styrka för korrelationer och prediktiva modeller kommer att vara tillräcklig baserat på uppskattningar av "Monte Carlo simulation" och våra tidigare studier. Monte Carlo simulation är ett sätt att beräkna effekt och provstorlekskrav för komplexa modeller. Vi kommer att ha tillräcklig statistisk power och rimlig tillförlitlighet med en förväntad samplestorlek på 250 familjer (power från .83 till .84) för att detektera även små (2% &gt;R2 &gt; 5%) effekter av föräldraskap (t ex skärmtid, engagemang i pedagogiska aktiviteter i hemmet, föräldrarnas stress, nivå av kaos i hemmet och socioekonomisk status) på utfallsvariabler i relation till barnet, i en path model som kontrollerar för r effekter av barnets ålder, kön och etnicitet. Dessutom kan en samplestorlek på 192 familjer att ge tillräcklig power (.81) för att detektera en liten till medelstor effekt (Cohen’s f = .15) mellan-inom interaktion i en upprepad ANOVA som jämför T1 och T2 poäng i tre undergrupper (assuming moderate stability, r = .40, i den in the dependent variable). Undersökningen kommer att avslutas när svarsfrekvensen avtar betydligt (baserat på en svarsgraf), förutsatt att vi har nått över den beskrivna nivån.)</t>
  </si>
  <si>
    <t>Minst 300 deltagare men upp till 2000 deltagare i enkäten på respektive site (Stockholm och Värmland),
varav ca 60 blir slumpmässigt utvalda till intervjun (på varje site).</t>
  </si>
  <si>
    <t>Antalet intervjuer kommer att bestämmas av materialets mättnad. Dvs när vi forskare upplever att fler intervjuer inte kommer att bidra med nya perspektiv. Uppskattningsvis brukar det röra sig om mellan 10
och 30 intervjuer, men kan även vara både färre och fler.</t>
  </si>
  <si>
    <t>Målet är att få 300-400 svar av egenföretagare i enkät 1. Givet att många sajter på sociala media som
samlar egenföretagare har flera tusen medlemmar bedömer vi chansen att få detta initiala antal som god.
Alla deltagare i enkät 1 får frågan om de vill medverka i dagbokstudien och/eller i uppföljningsenkäter
längre fram. Minst 50 av deltagare behövs för dagbokstudien. När det gäller follow-up enkäter om ett
halvår, ett år och två år kommer en viss bortfall ske.</t>
  </si>
  <si>
    <t>Vid det första panelsteget kommer 4300 att tillfrågas, och vid en svarsfrekvens på 55% blir det 2300 deltagare. Dessa kommer att följas upp i steg 2.</t>
  </si>
  <si>
    <t>Minst 90 försökspersoner i varje grupp. Totalt minst 180 försökspersoner. I dagsläget trakeotomeras ungefär 10 patienter per vecka som under detta studieparaply skulle vara potentiella försökspersoner. Det skulle innebära en tid för datainsamling på minst 18 veckor vilket väl följer tidsplanen för studien.</t>
  </si>
  <si>
    <t>I de kvantitativa delarbetena ingår alla kvinnor som gör abort eller föder barn under de aktuella
tidsperioderna.
I den kvalitativa undersökningen kommer 10 personer inkluderas.</t>
  </si>
  <si>
    <t>Så många som möjligt. Målet är minst 10 000 deltagare, men vi beräknar att vi kommer kunna inkludera
betydligt många fler (beskrivning i mer detalj i sektion 6.2).</t>
  </si>
  <si>
    <t>Pappers- samt webenkäter ca 2-500 personer. Intervjuer av uppskattningsvis 20-30 tal personer.</t>
  </si>
  <si>
    <t>Så många som möjligt. Med tanke på att vi för närvarande har 400-600 COVID patienter/dag på Karolinska
universitetssjukhuset förväntar vi oss att inkludera upp till 500 patienter eftersom studien inkluderar
patienter från den tidpunkt då pandemin började.</t>
  </si>
  <si>
    <t>Ca 1500 undersökningar för VTE görs per år inom den aktuella tidsperioden (mars-maj) vilket kommer
innebära 99000 undersökningar totalt mellan åren 2015-2020.</t>
  </si>
  <si>
    <t>Studien är en explorativ studie och inte en hypotes-testande studie. Patienter rekryteras allteftersom det
piloten pågår. Erfarenhetsmässigt är 30-60 forskningspersoner tillräckligt för denna form av studie.
Vi kommer att genomföra så många intervjuer som behövs för att uppnå mättnad i vårt material. Mättnad
uppnås när vi inte upptäcker några nya teman.
Enkätundersökningen riktad till personal är att betrakta som en populationsundersökning.</t>
  </si>
  <si>
    <t>ca 40 st</t>
  </si>
  <si>
    <t>Vi kommer att inkludera 25-50 st covid-19-positiva respektive 25-50 st covid-19-negativa studiedeltagare.</t>
  </si>
  <si>
    <t>Vi hoppas att kunna mäta luft i rum hos mer än 10 patienter.</t>
  </si>
  <si>
    <t>Oklart. En kvalificerad gissning är 200-500. Se 6.2</t>
  </si>
  <si>
    <t>Vi kommer att inkludera minst 500 personer från varje land, med antagande att 40% kommer att falla ut under studien. Vi räknar med att vi i slutet kommer att ha 300 personer från varje land.</t>
  </si>
  <si>
    <t>Vi har för avsikt att inkludera de flesta patienter som uppfyller kriterier enligt vad som beskrivs i 8.1.</t>
  </si>
  <si>
    <t>Ca 30000</t>
  </si>
  <si>
    <t>Upp till 300 under en 12-månaders period</t>
  </si>
  <si>
    <t>Del 1: Seroepidemiologisk longitudinell cohort studie: ca 1200 patienter. Del 2: Retrospektiv analys av inneliggande patienter med COVID-19. Troligen i storleksordningen 200-300 patienter (se pkt 6.2).
Del 3: Valideringsstudie 20-30 personer</t>
  </si>
  <si>
    <t>Maximalt kommer 9 patienter att inkluderas.</t>
  </si>
  <si>
    <t>Hela sveriges vuxna befolkning som finns i registren inkluderas i det ena delprojektet Ca 10 000 000
personer. I det andra delprojektet inkluderas bara de med bipolär sjukdom eller psykos sjukdom ca 300 000
personer.</t>
  </si>
  <si>
    <t>Vi hoppas att kunna inkludera så många patienter som möjligt i punktprevalens studien, det kan vara 100 personner och det beror på beläggning den dagen studien utförs.
Vi inkluderar samtliga vuxna patienter i  PMI/Infektions COVID-19 kvalitetsregister dvs över 400 intensivvårdspatienter och 1000 slutenvårdspatienter.</t>
  </si>
  <si>
    <t>Cirka 7000 personer. Cirka 5000 personer i Danmark och cirka 2000 personer i Sverige.</t>
  </si>
  <si>
    <t>40 patienter</t>
  </si>
  <si>
    <t>500 personer totalt</t>
  </si>
  <si>
    <t xml:space="preserve">Ca 5000 </t>
  </si>
  <si>
    <t>Hittills har 135 st patienter vårdats för covid och undersökts med ekokardiografi vid minst ett tillfälle. Vi beräknar att antalet är ca 150 patienter om 3 veckor när vi förväntar svar från etiskprövningsnämnden.</t>
  </si>
  <si>
    <t>Studien omfattar ett urval av 500 personer.</t>
  </si>
  <si>
    <t>Ca 200-500 enkätsvar. Ca 5-7 kvalitativa intervjuer.</t>
  </si>
  <si>
    <t>240 vuxna män och kvinnor i huvudstudien. 30 av dessa skall även delta i delstudien där lungans lufthalt
mäts med elektrisk impedanstomografi.</t>
  </si>
  <si>
    <t>Del 1 beräknat till 300 personer
Del 2 beräknat till minst 75 personer
Del 3 beräknat till minst 50 personer
Se 6,2.</t>
  </si>
  <si>
    <t>430 st</t>
  </si>
  <si>
    <t>I huvuddelen av projektet kommer hela befolkningen i Region Stockholm att studeras (delmål 1), men
analyserna kommer genomföras med ett urval av dessa. I övriga delmål kan vi i nuläget inte uppskatta
antalet studiepersoner.</t>
  </si>
  <si>
    <t>Totalt ca 1500</t>
  </si>
  <si>
    <t>Antalet inkluderade patienter är ännu oklart, eftersom det inte är möjligt att förutspå antalet
sjukhusvårdade patienter med covid-19 eller registrerade hjärtstopp utanför sjukhus</t>
  </si>
  <si>
    <t>2020-05-15 hade 1821 patienter vårdats inneliggande vid intensivvårdsavdelningar i Sverige.</t>
  </si>
  <si>
    <t>De antal som vårdas under studieperioden på ECMO-Centrum Karolinska, uppskattningsvis 15-40 st.</t>
  </si>
  <si>
    <t>Vi beräknar att inkludera 400 barn 6-14 år, och 400 ungdomar 15-19 år (n=800) som har fyllt i hela enkäten.</t>
  </si>
  <si>
    <t>Sample size är ej utförd på grund av att forskargruppen vill inkludera så många som möjligt men beräknas någonstans mellan 300 - 500 forskningspersoner.</t>
  </si>
  <si>
    <t>Del 1: Under studieperioden kommer vi att inkludera konsekutiva patienter som uppfyller
inklusionskriterierna. Då vi är i en tidig fas av COVID-19-epidemin är det i nuläget inte möjligt att uppskatta
antalet forskningspersoner som totalt kommer att inkluderas i projektet.
Del 2: Vi planerar att genomföra intervjuer med patienter, anhöriga och sjukvårdspersonal. Intervjuerna
kommer att fortsätta tills mättnad nås (se punkt 6.2). Uppskattningsvis krävs ca 15 forskningspersoner per
kategori.</t>
  </si>
  <si>
    <t>Sammanlagt kommer max 25 patienter och max 25 närstående att inkluderas.</t>
  </si>
  <si>
    <t>Den internationella studien har ett minimum på 200 studenter och 50 lärare vid varje lärosäte. Då JU är en
stiftelsehögskola med fyra olika fackhögskolor ämnar vi inkludera 200 studenter/ fackhögskola. Däremot
tänker vi att det blir svårt att inkludera 50 lärare/ fackhögskola men att det är realistiskt att 50 lärare för
hela lärosätet kommer att inkluderas i forskningsprojektet.</t>
  </si>
  <si>
    <t>Detta är en kartläggande och explorativ studie. För att få så god precision som möjligt i våra estimat, och
möjlighet att göra jämförelser mellan flera olika grupper, siktar vi på att nå en så stor grupp som möjligt
och att nå personer via enkäterna som har olika ålder, kön, livssituation och erfarenheter av covid-19 och
effekterna av denna pandemi, så att vi får ett rikt material att bygga analyserna på. Målet är att inkludera
minst 500 personer.</t>
  </si>
  <si>
    <t>Max 100 forskningpersoner kommer att inkluderas</t>
  </si>
  <si>
    <t>Vid kvalitativa studier brukar man oftast ange när studien är mättad , det sker ofta efter ca 25 personer inkluderats. Varje familj dvs ofta två vårdnadshavare räknas om en studieperson.</t>
  </si>
  <si>
    <t>I delstudie 1 erbjuds anställda inom vård och omsorg i Värmland att delta, och något tak för storleken av
den initiala populationen finns inte.
I delstudie 2 kommer 1500-2000 patientsera att inkluderas under en treveckorsperiod, och denna procedur
kommer senare att upprepas för att följa utvecklingen över tid.</t>
  </si>
  <si>
    <t>Totalt upp till 440 personer.
Studie 1: 36 personer + 4 för att täcka för eventuellt bortfall.
Studie 2: Upp till 200 personer.
Studie 3: Upp till 100 personer.</t>
  </si>
  <si>
    <t>Ca 30-40 st</t>
  </si>
  <si>
    <t>Min 3 - Max 20.</t>
  </si>
  <si>
    <t>Sammanlagt 75 försökspersoner kommer att inkluderas, 30 i varje grupp med lunginflammation samt 15
friska kontrollpersoner.</t>
  </si>
  <si>
    <t>Målsättningen är att inkludera 150 studiedeltagare så att även om det blir bortfall under studiens gång så
kommer det att vara minst 125 studiedeltagare som genomför hela studien.</t>
  </si>
  <si>
    <t>En uppskattning är att antalet individer som kommer inkluderas är 700 000 men det beror på hur många
som är registrerade i registren under studieperioden.</t>
  </si>
  <si>
    <t>Över 30 000 individer.</t>
  </si>
  <si>
    <t xml:space="preserve">Mellan 1000-5000 personer </t>
  </si>
  <si>
    <t>Data omfattar knappt analysresultat för luftvägsprover på cirka 140 000 patientprover.</t>
  </si>
  <si>
    <t>10-25 st, mycket oklart hur många som är gravida och har Covid-19 och vårdats på intensivvården.</t>
  </si>
  <si>
    <t>I de två kursrummen i Canvas ingår samtliga studenter och max 140 studenter kan bli aktuella för projektet. Studentena kan välja att delta i en eller båda studierna.</t>
  </si>
  <si>
    <t>Vi kommer att tillfråga deltagare från tidigare kohorter av personer som visat intresse för forskning, 10–20
personer i tidig fas av demens, 10–20 personer i riskzonen för att utveckla demens. Forskningspersoner
kommer också rekryteras via annons, ca 60 personer. Vi planerar att rekrytera 10–30 närstående och 10–
20 sjukvårdpersonal och genomföra fokusgruppintervjuer. Närstående och sjukvårdspersonal intervjuas i
egna grupper, lämplig gruppstorlek 5–8 personer.</t>
  </si>
  <si>
    <t xml:space="preserve">Vår målsättning är att intervjua 30 patienter och 15 anhöriga till patienter. Vi intervjuar färre anhöriga eftersom vi bedömer att dessa kommer vara svårare att rekrytera då rekryteringen går via patienten. </t>
  </si>
  <si>
    <t>Vi kommer att rekrytera personer under 6 veckor. Vi bedömer att vi kan rekrytera minst 2000 personer,
medan taket är 10 000 personer från brevutskick.</t>
  </si>
  <si>
    <t>Max 300 personer.</t>
  </si>
  <si>
    <t>Drygt 10 miljoner svenskar och 5 miljoner norskar.</t>
  </si>
  <si>
    <t>150 patienter och 150 i kontrollgruppen</t>
  </si>
  <si>
    <t>Oklart - vi kommer inkludera alla vi kan identifiera. I nuläget vet vi om 10 patienter. En gissning är att cirka
100-200 patienter kan inkluderas men svårt att uttala sig om detta i nuläget.</t>
  </si>
  <si>
    <t>I pilotstsudien intervjuas fyra personer som varit engagsrade i uppbyggnaden av Alltid öppet. I huvudstudien beror antalet intervjupersoner på antalet organisationer (vårdproducenter) som använder Alltid öppet - två eller tre personer per organisation. Antalet patienter blir beorende av deras intresse att delta.</t>
  </si>
  <si>
    <t>Frågeställning 1: uppskattningsvis 2100 patienter.
Frågeställning 2: Antalet inskrivningar från akutmottagningarna till intensivvråden är okänt. Totalt omfattar
SVAR-databasen i dagsläget ca. 4 miljoner patientbesök. En uppskattning baserat på kända siffror från
Region Östergötland visar att ca. 1-2% av akutbesöken förväntas leda till intensivvård, vilket då skulle
motsvara 40-80 tusen patientbesök under den aktuella studieperioden.</t>
  </si>
  <si>
    <t>Ett femtiotal, dock minst 30, poliser kommer tillfrågas att delta ifrån varje land, där Sverige, Norge, Finland,
Nederländerna, Portugal, Spanien och Belgien har anmält intresse av att medverka i studien, under
förutsättning av etikgodkännande och finansiering. Fler länder, bl.a. Frankrike, Tyskland och Polen är under
övervägande beroende på respektive lands myndigheters godkännande. I skrivade stund ca 350
respondenter.</t>
  </si>
  <si>
    <t>Fem.</t>
  </si>
  <si>
    <t>Forskningspersoner rekryteras via annonsering i sociala medier, framförallt i grupper och på hemsidor
riktade till hbtq+-personer. Den som identifierar sig som hbtq+-person och är i åldern 16-35 inbjuds att
besvara onlineenkäten. Bland dem som anmält att de är intresserade av att delta i den uppföljande
enkätundersökningen slumpas hälften till att delta i uppföljningen efter ca 6 månader och hälften efter ca 9
månader. Bland dem som uppgett att de är intresserade att delta i intervjustudien görs ett urval av 24
personer jämt fördelade mellan grupperna lesbiska kvinnor, homosexuella män, bi/pansexuella och
transpersoner.</t>
  </si>
  <si>
    <t>Frågeställning 1-4: Journaldata av ambulansuppdrag med ESS-kategori: "andning; infektion; cirkulation; buk; fraktur" under tidsperioden 2016-11-07 – 2017-03-19 samt 2019-01-01 – 2020-12-31 kommer att generera data som baseras på ca 30 000 patienter. Frågeställning 5: Totalt n=200 slumpmässigt utvalda journaler från ambulansuppdrag från tidsperioden 2020-01-01 – 2020-12-31 med ESS ”andning” (n=100) och ”infektion” (n=100) ingå.</t>
  </si>
  <si>
    <t>600.</t>
  </si>
  <si>
    <t>Totalt 9 patienter kommer att inkluderas. Studien är doseskalerande; 9 patienter kommer att få aktiv
behandling med ProTrans® .</t>
  </si>
  <si>
    <t>8891 kvinnor (och kvinnornas ofödda barn) kommer att inkluderas i studien eller så många kvinnor att det
finns 2119 kvinnor randomiserade till varje grupp (heminduktion/induktion påsjukhus) i varje arm
(igångsättning med Angusta/igångsättning med ballongkateter).
Samtliga partners till deltagande kvinnor kommer att bjudas in till den enkätbaserade partner-delen i
OPTION studien.
I intervjustudien för vårdpersonal kommer n=20 personer inkluderas.</t>
  </si>
  <si>
    <t>Det är inte möjligt att förutse antalet patienter som kommer att ingå i analysen eftersom alla patienter registrerade i registerna under studiens inkluderingsperiod kommer att analyseras.</t>
  </si>
  <si>
    <t>Totalt cirka 50 personer</t>
  </si>
  <si>
    <t>Fas 2
Antingen 2-4 fokusgrupper med 6-8 deltagare eller cirka 12 intervjuer tills datamättnad uppnås kommer att genomföras, dvs. ca 12 - 32 deltagare beroende på datamättnad kommer att inkluderas. När det inte framkommer ny information i intervjuerna, kommer det att göras en till individual intervju för att försäkra sig om att ingen ny information uteblir.
Fas 3
Deltagarna från fas 2a och b samt chefer kommer att vara med i workshops diskussioner (sammanlagt ca 32 deltagare).</t>
  </si>
  <si>
    <t>Totalt antal som randomiseras: minst 164
Därtill ett initiala pilot-deltagare för harmonisering av studieprocedur: ca 8</t>
  </si>
  <si>
    <t>Delstudie 1: All vårdpersonal och städpersonal som arbetat på infektionsavdelningen någon gång under studieperioden kommer att tillfrågas om att delta i studien (drygt 100-tal personer). Delstudie 2 – 40-50 personer vid infektionsavdelningen Falu lasarett: 8-10 personer av vardera läkare, sjuksköterskor (2 st grupper), undersköterskor och städpersonal. Cirka 32-40 personer vid två på särskilt boende och två inom hemtjänsten inom kommunal omsorg, dvs vardera 8-10 personer per fokusgrupp.</t>
  </si>
  <si>
    <t>Den 1 mars 2020 var det ca 2.4 miljoner invånare.</t>
  </si>
  <si>
    <t>Målet är 200 insamlade prov</t>
  </si>
  <si>
    <t xml:space="preserve">1. Avseende risk för avvikelser kommer 1000-1500 slumpmässigt inkluderade journaler att granskas.
2. Samtliga vårdsökandes elektroniska journaler enligt urvalskriterierna under pandemin dock längst tom 31/12 2020. Normalt omfattar ambulanssjukvårdens uppdrag i Stockholm ca 16-17000 uppdrag per månad.  
3. 20-30 deltagare att inkluderas i intervjustudie </t>
  </si>
  <si>
    <t>För serumsamling 1 100-500 personer.</t>
  </si>
  <si>
    <t>Då studierna är rent deskriptiva behövs ingen statistisk styrka för att uppnå något resultat. Hittils har ca
5.000 personer fyllt i enkäter och lämnat tester. Framöver räknar vi med att 100.000 till 300.000 kommer att göra detsamma.</t>
  </si>
  <si>
    <t xml:space="preserve">Enligt poweranalys krävs 103 deltagare per grupp (studenter som är volontärer vs icke-volontärer) 
och totalt 206 deltagare för att kunna upptäcka en medeleffektstorlek (G*Power; inom-mellan 
interaktion av upprepade mätningar MANOVA, 2 grupper, 6 antal mätningar). För att kompensera för ett bortfall på 20 %
behövs totalt 258 deltagare.
</t>
  </si>
  <si>
    <t xml:space="preserve">Deltagare i BAMSE24-uppföljningen kommer att bjudas in (n=3064). </t>
  </si>
  <si>
    <t>300 st</t>
  </si>
  <si>
    <t>Ej fastställt</t>
  </si>
  <si>
    <t>200 patienter kommer att inkluderas; 100 vid IVA/ECMO-enheter och 100 som sjukhusvårdas för COVID-19
utanför IVA.</t>
  </si>
  <si>
    <t>Detta kan inte förutspås då det beror helt på smittspridningshändelsens omfattning samt projektets
förmåga att identifiera och inkludera forskningspersoner. Se även punkt 4.1.</t>
  </si>
  <si>
    <t>200 patienter och 200 kontroller.</t>
  </si>
  <si>
    <t>Ca 4000 personer kommer inkluderas.</t>
  </si>
  <si>
    <t>ca. 1000 patienter</t>
  </si>
  <si>
    <t xml:space="preserve">Vi uppskattar att 20,000, max 50,000 personer kommer att ingå. </t>
  </si>
  <si>
    <t>Vi avser att genomför infektionsförsök med ett maximun av ca 100 prover. Slutliga analyserade antalet kommer dock att avgöras av forskningslaboratoriets kapacitet.</t>
  </si>
  <si>
    <t>max 40</t>
  </si>
  <si>
    <t>200 patienter</t>
  </si>
  <si>
    <t>Ja, från SmiNet/smittskyddsregister. För att minimera exponering av annan känslig information från
försökspersonerna i så stor mån som möjligt planerar vi att hämtar in data automatiskt från relevanta
datakällor. Detta innefattar också att minimera den information som behöver inhämtas via manuell
journalgranskning.Vi kommer begära ut eventuella registreringar för infektion med SARS-CoV-2 utifrån personnummer som ingår i datauttaget från journalen.</t>
  </si>
  <si>
    <t>Indirekt men endast föräldrar till barn 0-18 år intervjuas då studien avser belysa föräldraperspektivet.</t>
  </si>
  <si>
    <t>Ja/Nej, Sannolikheten för att patienter under 18 år kommer att inkluderas i denna analys är mycket låg.</t>
  </si>
  <si>
    <t>Kolumn2</t>
  </si>
  <si>
    <t>2020-04969</t>
  </si>
  <si>
    <t>Förändringar i svenskarnas alkohol och tobakskonsumtion enligt audit under perioden 2018 till 2021 inkluderande coronapandemin</t>
  </si>
  <si>
    <t>Håkan Källmén</t>
  </si>
  <si>
    <t>2020-05199</t>
  </si>
  <si>
    <t>Digitala resurser i undervisningen. Effekter av Covid-19</t>
  </si>
  <si>
    <t>Marie Nordmark</t>
  </si>
  <si>
    <t>2020-05209</t>
  </si>
  <si>
    <t>Hur kirurgisk behandling av hjärtsjukdom påverkats under Covid-19 pandemin</t>
  </si>
  <si>
    <t>Torbjörn Ivert</t>
  </si>
  <si>
    <t>2020-05211</t>
  </si>
  <si>
    <t>En randomiserad, dubbelblind, placebokontrollerad, parallellgruppsstudie för att utvärdera säkerhet, tolerabilitet och effekt av BIIB092 hos patienter med lindrig kognitiv nedsättning till följd av Alzheimers sjukdom eller med lindrig Alzheimers sjukdom</t>
  </si>
  <si>
    <t>Michael Jonsson</t>
  </si>
  <si>
    <t>2020-05222</t>
  </si>
  <si>
    <t>Personalens erfarenheter och upplevelser av en säker arbetsmiljö i samband med insatser i ordinärt boende under COVID-19 pandemin</t>
  </si>
  <si>
    <t>Cecilia Pettersson</t>
  </si>
  <si>
    <t>2020-05223</t>
  </si>
  <si>
    <t>Småföretag och Covid-19 - ledares lärdomar inför framtida kriser</t>
  </si>
  <si>
    <t>Stig Vinberg</t>
  </si>
  <si>
    <t>2020-05224</t>
  </si>
  <si>
    <t>2020-05226</t>
  </si>
  <si>
    <t>Ändrat sökmönster hos patienter med stroke under Covid-19-pandemin jämfört med 2019, 2018</t>
  </si>
  <si>
    <t>Ann Charlotte Laska</t>
  </si>
  <si>
    <t>2020-05245</t>
  </si>
  <si>
    <t>2020-05272</t>
  </si>
  <si>
    <t>50-99</t>
  </si>
  <si>
    <t>500-999</t>
  </si>
  <si>
    <t>5000&lt;</t>
  </si>
  <si>
    <t>&lt;25</t>
  </si>
  <si>
    <t>&gt;=25</t>
  </si>
  <si>
    <t>&lt;250</t>
  </si>
  <si>
    <t>&gt;=250</t>
  </si>
  <si>
    <t>&lt;2500</t>
  </si>
  <si>
    <t>&gt;=2500</t>
  </si>
  <si>
    <t>1-24</t>
  </si>
  <si>
    <t>25-49</t>
  </si>
  <si>
    <t>100-249</t>
  </si>
  <si>
    <t>250-499</t>
  </si>
  <si>
    <t>1000-2499</t>
  </si>
  <si>
    <t>2500-4999</t>
  </si>
  <si>
    <t>2 år&lt;</t>
  </si>
  <si>
    <t>0-0,5 år</t>
  </si>
  <si>
    <t>0,5-1 år</t>
  </si>
  <si>
    <t>1-2 år</t>
  </si>
  <si>
    <t>Abbas Chabok</t>
  </si>
  <si>
    <t>Aleksandra Sjöström</t>
  </si>
  <si>
    <t>Symtomatologi &amp; Immunitet vid COVID-19</t>
  </si>
  <si>
    <t>Carina Mallard</t>
  </si>
  <si>
    <t>Incidens av typ 1-diabetes innan, under och efter coronavirusepidemi</t>
  </si>
  <si>
    <t>2020-05290</t>
  </si>
  <si>
    <t>Komplikationer relaterade till subkutana venportar under Covid-19-pandemin –en jämförelse med retrospektiva data.</t>
  </si>
  <si>
    <t>Fredrik Hammarskjöld</t>
  </si>
  <si>
    <t>2020-05323</t>
  </si>
  <si>
    <t>2020-05329</t>
  </si>
  <si>
    <t>Tidig smittspridning av -covid-19</t>
  </si>
  <si>
    <t>Mia Brytting</t>
  </si>
  <si>
    <t>2020-05361</t>
  </si>
  <si>
    <t>2020-05366</t>
  </si>
  <si>
    <t>En randomiserad, placebokontrollerad, dubbelblind klinisk studie i fas 2/3 som syftar till att utvärdera effektiviteten, säkerheten och farmakokinetiken hos MK-4482 hos icke inlagda vuxna med COVID-19</t>
  </si>
  <si>
    <t>2020-05374</t>
  </si>
  <si>
    <t>Gästfrihet under förändrade villkor. Coronapandemins effekter på utsatthet, integration och gästfrihet i en mångkulturell församling inom Svenska Kyrkan</t>
  </si>
  <si>
    <t>Kristina Helgesson Kjellin</t>
  </si>
  <si>
    <t>Svenska Kyrkan</t>
  </si>
  <si>
    <t>2020-05377</t>
  </si>
  <si>
    <t>En randomiserad, placebokontrollerad, dubbelblind
klinisk studie i fas 2/3 som syftar till att utvärdera effektiviteten, säkerheten och farmakokinetiken hos MK-4482 hos sjukhusinlagda vuxna med COVID-19</t>
  </si>
  <si>
    <t>2020-05396</t>
  </si>
  <si>
    <t>2020-05414</t>
  </si>
  <si>
    <t>Utvärdering av salivprov jämfört med prov taget från nasofarynx och svalg på barn för diagnostisering av symptomgivande covid-19</t>
  </si>
  <si>
    <t>2020-05448</t>
  </si>
  <si>
    <t>Långdragna symtom hos ej sjukhusvårdade patienter med COVID-19 – en prospektiv explorativ studie</t>
  </si>
  <si>
    <t>Katarina Hedin</t>
  </si>
  <si>
    <t>2020-05469</t>
  </si>
  <si>
    <t>2020-05487</t>
  </si>
  <si>
    <t>Att vara i frontlinjen under en pågående pandemi - kommunanställda sjuksköterskors, fysioterapeuters, arbetsterapeuters och socionomers erfarenheter och strategier i ett framtidsperspektiv</t>
  </si>
  <si>
    <t>Pia Tham</t>
  </si>
  <si>
    <t>2020-05494</t>
  </si>
  <si>
    <t>2020-05503</t>
  </si>
  <si>
    <t>2020-05507</t>
  </si>
  <si>
    <t>Teresia Svanvik</t>
  </si>
  <si>
    <t>2020-05519</t>
  </si>
  <si>
    <t>Studie av effekten av probiotiskt tillskott på SARS-CoV-2-antikroppssvar hos friska vuxna</t>
  </si>
  <si>
    <t>Robert Brummer</t>
  </si>
  <si>
    <t>2020-05553</t>
  </si>
  <si>
    <t>Långtidsuppföljning efter akut dialyskrävande njursvikt vid Covid-19</t>
  </si>
  <si>
    <t>Jessica Smolander</t>
  </si>
  <si>
    <t>2020-05556</t>
  </si>
  <si>
    <t>Vårdpersonals arbetsmiljö och hälsa under Covid-19 pandemin</t>
  </si>
  <si>
    <t>Christina Andreae</t>
  </si>
  <si>
    <t>2020-05570</t>
  </si>
  <si>
    <t>Oktober</t>
  </si>
  <si>
    <t>2020-10-20 (kolumn J-T bygger på två utdrag från 2020-09-13 och 2010-10-02)</t>
  </si>
  <si>
    <t>EPM-utdrag från 201020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</si>
</sst>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3"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b/>
      <sz val="11"/>
      <name val="Calibri"/>
      <scheme val="minor"/>
    </font>
    <font>
      <u/>
      <sz val="11"/>
      <color theme="10"/>
      <name val="Calibri"/>
      <family val="2"/>
      <scheme val="minor"/>
    </font>
    <font>
      <i/>
      <sz val="11"/>
      <color theme="1"/>
      <name val="Calibri"/>
      <family val="2"/>
      <scheme val="minor"/>
    </font>
    <font>
      <sz val="11"/>
      <color theme="8" tint="-0.249977111117893"/>
      <name val="Calibri"/>
      <family val="2"/>
      <scheme val="minor"/>
    </font>
    <font>
      <sz val="11"/>
      <color theme="9" tint="-0.249977111117893"/>
      <name val="Calibri"/>
      <family val="2"/>
      <scheme val="minor"/>
    </font>
    <font>
      <b/>
      <u/>
      <sz val="11"/>
      <color theme="1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2F8E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93">
    <xf numFmtId="0" fontId="0" fillId="0" borderId="0" xfId="0"/>
    <xf numFmtId="0" fontId="0" fillId="0" borderId="1"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8" xfId="0" applyBorder="1" applyAlignment="1">
      <alignment vertical="top"/>
    </xf>
    <xf numFmtId="0" fontId="3" fillId="0" borderId="5" xfId="0" applyFont="1" applyBorder="1" applyAlignment="1">
      <alignment vertical="top"/>
    </xf>
    <xf numFmtId="0" fontId="3" fillId="0" borderId="7" xfId="0" applyFont="1" applyBorder="1" applyAlignment="1">
      <alignment vertical="top"/>
    </xf>
    <xf numFmtId="0" fontId="0" fillId="0" borderId="3" xfId="0" applyBorder="1" applyAlignment="1"/>
    <xf numFmtId="0" fontId="0" fillId="2" borderId="3" xfId="0" applyFill="1" applyBorder="1" applyAlignment="1"/>
    <xf numFmtId="0" fontId="0" fillId="0" borderId="0" xfId="0" applyAlignment="1"/>
    <xf numFmtId="14" fontId="0" fillId="0" borderId="1" xfId="0" applyNumberFormat="1" applyBorder="1" applyAlignment="1">
      <alignment vertical="top"/>
    </xf>
    <xf numFmtId="14" fontId="0" fillId="0" borderId="8" xfId="0" applyNumberFormat="1" applyBorder="1" applyAlignment="1">
      <alignment vertical="top"/>
    </xf>
    <xf numFmtId="0" fontId="3" fillId="0" borderId="0" xfId="0" applyFont="1" applyAlignment="1"/>
    <xf numFmtId="14" fontId="0" fillId="0" borderId="0" xfId="0" applyNumberFormat="1" applyAlignment="1"/>
    <xf numFmtId="0" fontId="4" fillId="0" borderId="0" xfId="1"/>
    <xf numFmtId="0" fontId="3" fillId="0" borderId="2" xfId="0" applyFont="1" applyBorder="1" applyAlignment="1"/>
    <xf numFmtId="14" fontId="0" fillId="0" borderId="3" xfId="0" applyNumberFormat="1" applyBorder="1" applyAlignment="1"/>
    <xf numFmtId="14" fontId="0" fillId="2" borderId="3" xfId="0" applyNumberFormat="1" applyFill="1" applyBorder="1" applyAlignment="1"/>
    <xf numFmtId="0" fontId="0" fillId="0" borderId="4" xfId="0" applyBorder="1" applyAlignment="1"/>
    <xf numFmtId="0" fontId="7" fillId="0" borderId="5" xfId="0" applyFont="1" applyBorder="1" applyAlignment="1">
      <alignment vertical="top"/>
    </xf>
    <xf numFmtId="0" fontId="7" fillId="0" borderId="5" xfId="0" applyNumberFormat="1" applyFont="1" applyBorder="1" applyAlignment="1">
      <alignment vertical="top"/>
    </xf>
    <xf numFmtId="0" fontId="0" fillId="0" borderId="5" xfId="0" applyBorder="1" applyAlignment="1">
      <alignment vertical="top"/>
    </xf>
    <xf numFmtId="0" fontId="0" fillId="0" borderId="1" xfId="0" applyNumberFormat="1" applyBorder="1" applyAlignment="1">
      <alignment vertical="top"/>
    </xf>
    <xf numFmtId="0" fontId="7" fillId="0" borderId="7" xfId="0" applyFont="1" applyBorder="1" applyAlignment="1">
      <alignment vertical="top"/>
    </xf>
    <xf numFmtId="0" fontId="7" fillId="0" borderId="7" xfId="0" applyNumberFormat="1" applyFont="1" applyBorder="1" applyAlignment="1">
      <alignment vertical="top"/>
    </xf>
    <xf numFmtId="0" fontId="0" fillId="0" borderId="8" xfId="0" applyNumberFormat="1" applyBorder="1" applyAlignment="1">
      <alignment vertical="top"/>
    </xf>
    <xf numFmtId="0" fontId="0" fillId="0" borderId="1" xfId="0" applyBorder="1" applyAlignment="1">
      <alignment horizontal="left" vertical="top"/>
    </xf>
    <xf numFmtId="14" fontId="0" fillId="0" borderId="1" xfId="0" applyNumberFormat="1" applyBorder="1" applyAlignment="1">
      <alignment horizontal="left" vertical="top"/>
    </xf>
    <xf numFmtId="15" fontId="0" fillId="0" borderId="1" xfId="0" applyNumberFormat="1" applyBorder="1" applyAlignment="1">
      <alignment horizontal="left" vertical="top"/>
    </xf>
    <xf numFmtId="17" fontId="0" fillId="0" borderId="1" xfId="0" applyNumberFormat="1" applyBorder="1" applyAlignment="1">
      <alignment horizontal="left" vertical="top"/>
    </xf>
    <xf numFmtId="0" fontId="5" fillId="3" borderId="0" xfId="0" applyNumberFormat="1" applyFont="1" applyFill="1" applyAlignment="1">
      <alignment horizontal="center" vertical="top"/>
    </xf>
    <xf numFmtId="0" fontId="5" fillId="2" borderId="0" xfId="0" applyNumberFormat="1" applyFont="1" applyFill="1" applyAlignment="1">
      <alignment horizontal="center" vertical="top"/>
    </xf>
    <xf numFmtId="0" fontId="0" fillId="3" borderId="0" xfId="0" applyFill="1"/>
    <xf numFmtId="164" fontId="0" fillId="0" borderId="0" xfId="0" applyNumberFormat="1" applyFont="1" applyAlignment="1">
      <alignment vertical="top"/>
    </xf>
    <xf numFmtId="49" fontId="0" fillId="0" borderId="0" xfId="0" applyNumberFormat="1" applyFont="1" applyAlignment="1">
      <alignment vertical="top"/>
    </xf>
    <xf numFmtId="49" fontId="0" fillId="2" borderId="0" xfId="0" applyNumberFormat="1" applyFont="1" applyFill="1" applyAlignment="1">
      <alignment vertical="top"/>
    </xf>
    <xf numFmtId="0" fontId="0" fillId="0" borderId="0" xfId="0" applyAlignment="1">
      <alignment wrapText="1"/>
    </xf>
    <xf numFmtId="0" fontId="0" fillId="0" borderId="0" xfId="0" applyNumberFormat="1" applyFont="1" applyAlignment="1">
      <alignment horizontal="right" vertical="top"/>
    </xf>
    <xf numFmtId="0" fontId="0" fillId="0" borderId="0" xfId="0" applyNumberFormat="1" applyFont="1" applyAlignment="1">
      <alignment vertical="top" wrapText="1"/>
    </xf>
    <xf numFmtId="0" fontId="6" fillId="0" borderId="0" xfId="0" applyFont="1" applyAlignment="1"/>
    <xf numFmtId="0" fontId="5" fillId="0" borderId="0" xfId="0" applyNumberFormat="1" applyFont="1" applyAlignment="1">
      <alignment vertical="top"/>
    </xf>
    <xf numFmtId="0" fontId="0" fillId="0" borderId="0" xfId="0" applyNumberFormat="1" applyFont="1" applyAlignment="1">
      <alignment vertical="top"/>
    </xf>
    <xf numFmtId="0" fontId="5" fillId="0" borderId="0" xfId="0" applyNumberFormat="1" applyFont="1" applyAlignment="1">
      <alignment vertical="top" wrapText="1"/>
    </xf>
    <xf numFmtId="165" fontId="0" fillId="0" borderId="0" xfId="0" applyNumberFormat="1" applyFont="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5" fillId="0" borderId="0" xfId="0" applyNumberFormat="1" applyFont="1" applyAlignment="1">
      <alignment horizontal="right" vertical="top" wrapText="1"/>
    </xf>
    <xf numFmtId="0" fontId="0" fillId="0" borderId="0" xfId="0" applyNumberFormat="1" applyFont="1" applyAlignment="1">
      <alignment horizontal="right" vertical="top" wrapText="1"/>
    </xf>
    <xf numFmtId="0" fontId="0" fillId="0" borderId="0" xfId="0" applyAlignment="1">
      <alignment horizontal="right" wrapText="1"/>
    </xf>
    <xf numFmtId="0" fontId="0" fillId="0" borderId="0" xfId="0" applyNumberFormat="1" applyAlignment="1">
      <alignment wrapText="1"/>
    </xf>
    <xf numFmtId="14" fontId="5" fillId="0" borderId="0" xfId="0" applyNumberFormat="1" applyFont="1" applyAlignment="1">
      <alignment horizontal="center" vertical="top"/>
    </xf>
    <xf numFmtId="0" fontId="5" fillId="0" borderId="0" xfId="0" applyFont="1" applyAlignment="1">
      <alignment horizontal="center" wrapText="1"/>
    </xf>
    <xf numFmtId="0" fontId="0" fillId="0" borderId="0" xfId="0" applyNumberFormat="1" applyAlignment="1"/>
    <xf numFmtId="0" fontId="0" fillId="2" borderId="3" xfId="0" applyNumberFormat="1" applyFill="1" applyBorder="1" applyAlignment="1"/>
    <xf numFmtId="0" fontId="0" fillId="0" borderId="0" xfId="0" applyNumberFormat="1" applyAlignment="1">
      <alignment vertical="top"/>
    </xf>
    <xf numFmtId="1" fontId="0" fillId="0" borderId="0" xfId="0" applyNumberFormat="1" applyAlignment="1">
      <alignment vertical="top"/>
    </xf>
    <xf numFmtId="0" fontId="1" fillId="0" borderId="0" xfId="0" applyFont="1" applyAlignment="1">
      <alignment horizontal="right" vertical="top"/>
    </xf>
    <xf numFmtId="0" fontId="0" fillId="4" borderId="0" xfId="0" applyFill="1" applyAlignment="1"/>
    <xf numFmtId="49" fontId="0" fillId="0" borderId="0" xfId="0" applyNumberFormat="1" applyFont="1" applyFill="1" applyAlignment="1">
      <alignment vertical="top"/>
    </xf>
    <xf numFmtId="164" fontId="0" fillId="0" borderId="0" xfId="0" applyNumberFormat="1" applyFont="1" applyFill="1" applyAlignment="1">
      <alignment vertical="top"/>
    </xf>
    <xf numFmtId="0" fontId="0" fillId="0" borderId="0" xfId="0" applyFill="1"/>
    <xf numFmtId="0" fontId="0" fillId="0" borderId="0" xfId="0" applyNumberFormat="1" applyFill="1"/>
    <xf numFmtId="0" fontId="0" fillId="0" borderId="0" xfId="0" applyNumberFormat="1" applyFont="1" applyFill="1" applyAlignment="1">
      <alignment vertical="top"/>
    </xf>
    <xf numFmtId="14" fontId="0" fillId="0" borderId="0" xfId="0" applyNumberFormat="1"/>
    <xf numFmtId="0" fontId="5" fillId="0" borderId="0" xfId="0" applyNumberFormat="1" applyFont="1" applyFill="1" applyAlignment="1">
      <alignment horizontal="center" vertical="center" wrapText="1"/>
    </xf>
    <xf numFmtId="0" fontId="0" fillId="0" borderId="0" xfId="0" applyNumberFormat="1"/>
    <xf numFmtId="14" fontId="0" fillId="0" borderId="0" xfId="0" applyNumberFormat="1" applyFill="1"/>
    <xf numFmtId="0" fontId="9" fillId="0" borderId="0" xfId="0" applyFont="1" applyFill="1" applyAlignment="1">
      <alignment horizontal="left" vertical="top" wrapText="1"/>
    </xf>
    <xf numFmtId="49" fontId="0" fillId="0" borderId="0" xfId="0" applyNumberFormat="1" applyFill="1" applyAlignment="1">
      <alignment horizontal="left" vertical="top"/>
    </xf>
    <xf numFmtId="0" fontId="9" fillId="0" borderId="0" xfId="0" applyFont="1" applyFill="1" applyAlignment="1">
      <alignment horizontal="right" vertical="center"/>
    </xf>
    <xf numFmtId="0" fontId="8" fillId="0" borderId="0" xfId="2" applyFill="1" applyAlignment="1">
      <alignment horizontal="left" vertical="center"/>
    </xf>
    <xf numFmtId="0" fontId="9" fillId="0" borderId="0" xfId="0" applyFont="1" applyFill="1" applyAlignment="1">
      <alignment horizontal="left" vertical="top"/>
    </xf>
    <xf numFmtId="0" fontId="9" fillId="0" borderId="0" xfId="0" applyFont="1" applyFill="1" applyAlignment="1">
      <alignment vertical="top"/>
    </xf>
    <xf numFmtId="49" fontId="0" fillId="0" borderId="0" xfId="0" applyNumberFormat="1" applyFill="1" applyAlignment="1">
      <alignment horizontal="left" vertical="top" wrapText="1"/>
    </xf>
    <xf numFmtId="0" fontId="0" fillId="0" borderId="0" xfId="0" applyFill="1" applyAlignment="1">
      <alignment vertical="top"/>
    </xf>
    <xf numFmtId="0" fontId="1" fillId="0" borderId="0" xfId="0" applyFont="1" applyAlignment="1">
      <alignment vertical="top"/>
    </xf>
    <xf numFmtId="0" fontId="5" fillId="5" borderId="0" xfId="0" applyNumberFormat="1" applyFont="1" applyFill="1" applyAlignment="1">
      <alignment horizontal="center" vertical="center" wrapText="1"/>
    </xf>
    <xf numFmtId="0" fontId="5" fillId="6" borderId="0" xfId="0" applyNumberFormat="1" applyFont="1" applyFill="1" applyAlignment="1">
      <alignment horizontal="center" vertical="center" wrapText="1"/>
    </xf>
    <xf numFmtId="0" fontId="5" fillId="6" borderId="10"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14" fontId="5" fillId="6" borderId="10" xfId="0" applyNumberFormat="1" applyFont="1" applyFill="1" applyBorder="1" applyAlignment="1">
      <alignment horizontal="center" vertical="center" wrapText="1"/>
    </xf>
    <xf numFmtId="14" fontId="5" fillId="6" borderId="9" xfId="0" applyNumberFormat="1" applyFont="1" applyFill="1" applyBorder="1" applyAlignment="1">
      <alignment horizontal="center" vertical="center" wrapText="1"/>
    </xf>
    <xf numFmtId="0" fontId="8" fillId="0" borderId="0" xfId="2" applyFill="1" applyAlignment="1">
      <alignment horizontal="left" vertical="top"/>
    </xf>
    <xf numFmtId="0" fontId="12" fillId="0" borderId="0" xfId="2" applyFont="1" applyFill="1" applyAlignment="1">
      <alignment vertical="center"/>
    </xf>
    <xf numFmtId="0" fontId="0" fillId="0" borderId="0" xfId="0" applyNumberFormat="1" applyBorder="1" applyAlignment="1">
      <alignment vertical="top"/>
    </xf>
    <xf numFmtId="0" fontId="7" fillId="2" borderId="5" xfId="0" applyFont="1" applyFill="1" applyBorder="1" applyAlignment="1">
      <alignment vertical="top"/>
    </xf>
    <xf numFmtId="0" fontId="7" fillId="2" borderId="5" xfId="0" applyNumberFormat="1" applyFont="1" applyFill="1" applyBorder="1" applyAlignment="1">
      <alignment vertical="top"/>
    </xf>
    <xf numFmtId="0" fontId="0" fillId="2" borderId="5" xfId="0" applyFill="1" applyBorder="1" applyAlignment="1">
      <alignment vertical="top"/>
    </xf>
    <xf numFmtId="0" fontId="0" fillId="2" borderId="1" xfId="0" applyFill="1" applyBorder="1" applyAlignment="1">
      <alignment vertical="top"/>
    </xf>
    <xf numFmtId="49" fontId="0" fillId="0" borderId="0" xfId="0" applyNumberFormat="1" applyAlignment="1">
      <alignment vertical="top"/>
    </xf>
    <xf numFmtId="0" fontId="5" fillId="6" borderId="10"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46">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yyyy/mm/dd"/>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minor"/>
      </font>
      <numFmt numFmtId="0" formatCode="Genera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0" indent="0" justifyLastLine="0" shrinkToFit="0" readingOrder="0"/>
    </dxf>
    <dxf>
      <border>
        <bottom style="thin">
          <color indexed="64"/>
        </bottom>
      </border>
    </dxf>
    <dxf>
      <alignment horizontal="general"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Beräknat</a:t>
            </a:r>
            <a:r>
              <a:rPr lang="en-US" baseline="0"/>
              <a:t> antal patienter i covid-19-relaterade ansökningar till Etikprövningsmyndigheten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'EPM info från ansökningar'!$AZ$17</c:f>
              <c:strCache>
                <c:ptCount val="1"/>
                <c:pt idx="0">
                  <c:v>Procent</c:v>
                </c:pt>
              </c:strCache>
            </c:strRef>
          </c:tx>
          <c:spPr>
            <a:solidFill>
              <a:schemeClr val="accent1"/>
            </a:solidFill>
            <a:ln>
              <a:noFill/>
            </a:ln>
            <a:effectLst/>
          </c:spPr>
          <c:invertIfNegative val="0"/>
          <c:cat>
            <c:strRef>
              <c:f>'EPM info från ansökningar'!$AX$18:$AX$26</c:f>
              <c:strCache>
                <c:ptCount val="9"/>
                <c:pt idx="0">
                  <c:v>1-24</c:v>
                </c:pt>
                <c:pt idx="1">
                  <c:v>25-49</c:v>
                </c:pt>
                <c:pt idx="2">
                  <c:v>50-99</c:v>
                </c:pt>
                <c:pt idx="3">
                  <c:v>100-249</c:v>
                </c:pt>
                <c:pt idx="4">
                  <c:v>250-499</c:v>
                </c:pt>
                <c:pt idx="5">
                  <c:v>500-999</c:v>
                </c:pt>
                <c:pt idx="6">
                  <c:v>1000-2499</c:v>
                </c:pt>
                <c:pt idx="7">
                  <c:v>2500-4999</c:v>
                </c:pt>
                <c:pt idx="8">
                  <c:v>5000&lt;</c:v>
                </c:pt>
              </c:strCache>
            </c:strRef>
          </c:cat>
          <c:val>
            <c:numRef>
              <c:f>'EPM info från ansökningar'!$AZ$18:$AZ$26</c:f>
              <c:numCache>
                <c:formatCode>0</c:formatCode>
                <c:ptCount val="9"/>
                <c:pt idx="0">
                  <c:v>7.5471698113207548</c:v>
                </c:pt>
                <c:pt idx="1">
                  <c:v>7.5471698113207548</c:v>
                </c:pt>
                <c:pt idx="2">
                  <c:v>7.0754716981132075</c:v>
                </c:pt>
                <c:pt idx="3">
                  <c:v>22.641509433962263</c:v>
                </c:pt>
                <c:pt idx="4">
                  <c:v>13.679245283018869</c:v>
                </c:pt>
                <c:pt idx="5">
                  <c:v>9.433962264150944</c:v>
                </c:pt>
                <c:pt idx="6">
                  <c:v>12.264150943396226</c:v>
                </c:pt>
                <c:pt idx="7">
                  <c:v>3.3018867924528301</c:v>
                </c:pt>
                <c:pt idx="8">
                  <c:v>16.509433962264151</c:v>
                </c:pt>
              </c:numCache>
            </c:numRef>
          </c:val>
          <c:extLst>
            <c:ext xmlns:c16="http://schemas.microsoft.com/office/drawing/2014/chart" uri="{C3380CC4-5D6E-409C-BE32-E72D297353CC}">
              <c16:uniqueId val="{00000000-8B39-4C99-9A21-343D67C26D21}"/>
            </c:ext>
          </c:extLst>
        </c:ser>
        <c:dLbls>
          <c:showLegendKey val="0"/>
          <c:showVal val="0"/>
          <c:showCatName val="0"/>
          <c:showSerName val="0"/>
          <c:showPercent val="0"/>
          <c:showBubbleSize val="0"/>
        </c:dLbls>
        <c:gapWidth val="150"/>
        <c:overlap val="100"/>
        <c:axId val="620757807"/>
        <c:axId val="696841727"/>
      </c:barChart>
      <c:catAx>
        <c:axId val="62075780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Beräknat</a:t>
                </a:r>
                <a:r>
                  <a:rPr lang="en-US" baseline="0"/>
                  <a:t> antal forskningspersoner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96841727"/>
        <c:crosses val="autoZero"/>
        <c:auto val="1"/>
        <c:lblAlgn val="ctr"/>
        <c:lblOffset val="100"/>
        <c:noMultiLvlLbl val="0"/>
      </c:catAx>
      <c:valAx>
        <c:axId val="6968417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Andel av av godkända EPM-ansökningar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207578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Beräknade projekttider för godkända EPM-ansökningar</a:t>
            </a:r>
            <a:r>
              <a:rPr lang="en-US" baseline="0"/>
              <a:t> relaterade till covid-19</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'EPM info från ansökningar'!$AZ$3</c:f>
              <c:strCache>
                <c:ptCount val="1"/>
                <c:pt idx="0">
                  <c:v>procent</c:v>
                </c:pt>
              </c:strCache>
            </c:strRef>
          </c:tx>
          <c:spPr>
            <a:solidFill>
              <a:schemeClr val="accent6"/>
            </a:solidFill>
            <a:ln>
              <a:noFill/>
            </a:ln>
            <a:effectLst/>
          </c:spPr>
          <c:invertIfNegative val="0"/>
          <c:cat>
            <c:strRef>
              <c:f>'EPM info från ansökningar'!$AX$4:$AX$7</c:f>
              <c:strCache>
                <c:ptCount val="4"/>
                <c:pt idx="0">
                  <c:v>0-0,5 år</c:v>
                </c:pt>
                <c:pt idx="1">
                  <c:v>0,5-1 år</c:v>
                </c:pt>
                <c:pt idx="2">
                  <c:v>1-2 år</c:v>
                </c:pt>
                <c:pt idx="3">
                  <c:v>2 år&lt;</c:v>
                </c:pt>
              </c:strCache>
            </c:strRef>
          </c:cat>
          <c:val>
            <c:numRef>
              <c:f>'EPM info från ansökningar'!$AZ$4:$AZ$7</c:f>
              <c:numCache>
                <c:formatCode>0</c:formatCode>
                <c:ptCount val="4"/>
                <c:pt idx="0">
                  <c:v>20.888888888888889</c:v>
                </c:pt>
                <c:pt idx="1">
                  <c:v>27.111111111111111</c:v>
                </c:pt>
                <c:pt idx="2">
                  <c:v>23.111111111111111</c:v>
                </c:pt>
                <c:pt idx="3">
                  <c:v>28.888888888888889</c:v>
                </c:pt>
              </c:numCache>
            </c:numRef>
          </c:val>
          <c:extLst>
            <c:ext xmlns:c16="http://schemas.microsoft.com/office/drawing/2014/chart" uri="{C3380CC4-5D6E-409C-BE32-E72D297353CC}">
              <c16:uniqueId val="{00000000-B21A-4B86-ABB8-53A12D14E17E}"/>
            </c:ext>
          </c:extLst>
        </c:ser>
        <c:dLbls>
          <c:showLegendKey val="0"/>
          <c:showVal val="0"/>
          <c:showCatName val="0"/>
          <c:showSerName val="0"/>
          <c:showPercent val="0"/>
          <c:showBubbleSize val="0"/>
        </c:dLbls>
        <c:gapWidth val="150"/>
        <c:overlap val="100"/>
        <c:axId val="1607116063"/>
        <c:axId val="1607126879"/>
      </c:barChart>
      <c:catAx>
        <c:axId val="16071160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Beräknad projekttid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07126879"/>
        <c:crosses val="autoZero"/>
        <c:auto val="1"/>
        <c:lblAlgn val="ctr"/>
        <c:lblOffset val="100"/>
        <c:noMultiLvlLbl val="0"/>
      </c:catAx>
      <c:valAx>
        <c:axId val="1607126879"/>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a:t>Andel (procent) av</a:t>
                </a:r>
                <a:r>
                  <a:rPr lang="sv-SE" baseline="0"/>
                  <a:t> godkända EPM-ansökningar</a:t>
                </a:r>
                <a:endParaRPr lang="sv-S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16071160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755198</xdr:colOff>
      <xdr:row>14</xdr:row>
      <xdr:rowOff>186417</xdr:rowOff>
    </xdr:from>
    <xdr:to>
      <xdr:col>48</xdr:col>
      <xdr:colOff>13608</xdr:colOff>
      <xdr:row>31</xdr:row>
      <xdr:rowOff>176892</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170090</xdr:colOff>
      <xdr:row>1</xdr:row>
      <xdr:rowOff>23131</xdr:rowOff>
    </xdr:from>
    <xdr:to>
      <xdr:col>47</xdr:col>
      <xdr:colOff>360590</xdr:colOff>
      <xdr:row>15</xdr:row>
      <xdr:rowOff>99331</xdr:rowOff>
    </xdr:to>
    <xdr:graphicFrame macro="">
      <xdr:nvGraphicFramePr>
        <xdr:cNvPr id="3" name="Diagra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247650</xdr:colOff>
      <xdr:row>0</xdr:row>
      <xdr:rowOff>180975</xdr:rowOff>
    </xdr:from>
    <xdr:ext cx="2092325" cy="751937"/>
    <xdr:pic>
      <xdr:nvPicPr>
        <xdr:cNvPr id="2" name="Bildobjekt 1" descr="Logotyp för Vetenskapsrådet">
          <a:extLst>
            <a:ext uri="{FF2B5EF4-FFF2-40B4-BE49-F238E27FC236}">
              <a16:creationId xmlns:a16="http://schemas.microsoft.com/office/drawing/2014/main" id="{00000000-0008-0000-0100-000004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80975"/>
          <a:ext cx="2092325" cy="751937"/>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2" displayName="Tabell2" ref="A2:AO247" totalsRowShown="0" headerRowDxfId="45" dataDxfId="43" headerRowBorderDxfId="44" tableBorderDxfId="42" totalsRowBorderDxfId="41">
  <autoFilter ref="A2:AO247" xr:uid="{00000000-0009-0000-0100-000002000000}"/>
  <tableColumns count="41">
    <tableColumn id="1" xr3:uid="{00000000-0010-0000-0000-000001000000}" name="DNR" dataDxfId="40"/>
    <tableColumn id="20" xr3:uid="{00000000-0010-0000-0000-000014000000}" name="Projekttitel" dataDxfId="39">
      <calculatedColumnFormula>INDEX('EPM diarie'!D:E,MATCH(Tabell2[[#This Row],[DNR]],'EPM diarie'!D:D,0),2)</calculatedColumnFormula>
    </tableColumn>
    <tableColumn id="2" xr3:uid="{00000000-0010-0000-0000-000002000000}" name="1.3.1 EudraCTnr" dataDxfId="38"/>
    <tableColumn id="3" xr3:uid="{00000000-0010-0000-0000-000003000000}" name="1.6 Huvudman" dataDxfId="37"/>
    <tableColumn id="42" xr3:uid="{00000000-0010-0000-0000-00002A000000}" name="Kolumn2" dataDxfId="36">
      <calculatedColumnFormula>INDEX('EPM diarie'!D:J,MATCH(Tabell2[[#This Row],[DNR]],'EPM diarie'!D:D,0),7)</calculatedColumnFormula>
    </tableColumn>
    <tableColumn id="4" xr3:uid="{00000000-0010-0000-0000-000004000000}" name="1.8 Övriga huvudmän" dataDxfId="35"/>
    <tableColumn id="14" xr3:uid="{00000000-0010-0000-0000-00000E000000}" name="Norra" dataDxfId="34"/>
    <tableColumn id="19" xr3:uid="{00000000-0010-0000-0000-000013000000}" name="Uppsala-Örebro" dataDxfId="33"/>
    <tableColumn id="18" xr3:uid="{00000000-0010-0000-0000-000012000000}" name="Stockholms" dataDxfId="32"/>
    <tableColumn id="17" xr3:uid="{00000000-0010-0000-0000-000011000000}" name="Sydöstra" dataDxfId="31"/>
    <tableColumn id="16" xr3:uid="{00000000-0010-0000-0000-000010000000}" name="Västra" dataDxfId="30"/>
    <tableColumn id="15" xr3:uid="{00000000-0010-0000-0000-00000F000000}" name="Södra" dataDxfId="29"/>
    <tableColumn id="5" xr3:uid="{00000000-0010-0000-0000-000005000000}" name="1.13 Avser ansökan forskning med läkemedel för genterapier…" dataDxfId="28"/>
    <tableColumn id="6" xr3:uid="{00000000-0010-0000-0000-000006000000}" name="2.1 På vilket eller vilka sätt handlar projektet om forskning" dataDxfId="27"/>
    <tableColumn id="26" xr3:uid="{00000000-0010-0000-0000-00001A000000}" name="3 § 1 Forskningen kommer att samla in känsliga personuppgifter" dataDxfId="26">
      <calculatedColumnFormula>IF(FIND(Tabell2[[#Headers],[3 § 1 Forskningen kommer att samla in känsliga personuppgifter]],Tabell2[[#This Row],[2.1 På vilket eller vilka sätt handlar projektet om forskning]])&gt;0,Tabell2[[#Headers],[3 § 1 Forskningen kommer att samla in känsliga personuppgifter]],0)</calculatedColumnFormula>
    </tableColumn>
    <tableColumn id="25" xr3:uid="{00000000-0010-0000-0000-000019000000}" name="4 § 1 Forskningen innebär ett fysiskt ingrepp på en forskningsperson" dataDxfId="25">
      <calculatedColumnFormula>IF(FIND(Tabell2[[#Headers],[4 § 1 Forskningen innebär ett fysiskt ingrepp på en forskningsperson]],Tabell2[[#This Row],[2.1 På vilket eller vilka sätt handlar projektet om forskning]])&gt;0,Tabell2[[#Headers],[4 § 1 Forskningen innebär ett fysiskt ingrepp på en forskningsperson]],0)</calculatedColumnFormula>
    </tableColumn>
    <tableColumn id="24" xr3:uid="{00000000-0010-0000-0000-000018000000}" name="4 § 2 Forskningen utförs enligt en metod som syftar till att påverka forskningspersonen fysiskt eller" dataDxfId="24">
      <calculatedColumnFormula>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calculatedColumnFormula>
    </tableColumn>
    <tableColumn id="23" xr3:uid="{00000000-0010-0000-0000-000017000000}" name="4 § 3 Forskningen avser studier på biologiskt material som har tagits från en levande människa och kan_x000a_härledas tillbaka till denna människa" dataDxfId="23">
      <calculatedColumnFormula>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calculatedColumnFormula>
    </tableColumn>
    <tableColumn id="21" xr3:uid="{00000000-0010-0000-0000-000015000000}" name="4 § 4 Forskningen avser ett fysiskt ingrepp på en avliden människa." dataDxfId="22">
      <calculatedColumnFormula>IF(FIND(Tabell2[[#Headers],[4 § 4 Forskningen avser ett fysiskt ingrepp på en avliden människa.]],Tabell2[[#This Row],[2.1 På vilket eller vilka sätt handlar projektet om forskning]])&gt;0,Tabell2[[#Headers],[4 § 4 Forskningen avser ett fysiskt ingrepp på en avliden människa.]],0)</calculatedColumnFormula>
    </tableColumn>
    <tableColumn id="22" xr3:uid="{00000000-0010-0000-0000-000016000000}" name="4 § 5 Forskningen avser studier på biologiskt material som tagits från en avliden människa" dataDxfId="21">
      <calculatedColumnFormula>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calculatedColumnFormula>
    </tableColumn>
    <tableColumn id="7" xr3:uid="{00000000-0010-0000-0000-000007000000}" name="2.2 Ange vilken typ av känsliga personuppgifter som kommer behandlas i projektet." dataDxfId="20"/>
    <tableColumn id="29" xr3:uid="{00000000-0010-0000-0000-00001D000000}" name="Hälsa" dataDxfId="19">
      <calculatedColumnFormula>IF(FIND(Tabell2[[#Headers],[Hälsa]],Tabell2[[#This Row],[2.2 Ange vilken typ av känsliga personuppgifter som kommer behandlas i projektet.]])&gt;0,Tabell2[[#Headers],[Hälsa]],0)</calculatedColumnFormula>
    </tableColumn>
    <tableColumn id="28" xr3:uid="{00000000-0010-0000-0000-00001C000000}" name="Genetiska uppgifter" dataDxfId="18">
      <calculatedColumnFormula>IF(FIND(Tabell2[[#Headers],[Genetiska uppgifter]],Tabell2[[#This Row],[2.2 Ange vilken typ av känsliga personuppgifter som kommer behandlas i projektet.]])&gt;0,Tabell2[[#Headers],[Genetiska uppgifter]],0)</calculatedColumnFormula>
    </tableColumn>
    <tableColumn id="27" xr3:uid="{00000000-0010-0000-0000-00001B000000}" name="Ras eller etniskt ursprung" dataDxfId="17">
      <calculatedColumnFormula>IF(FIND(Tabell2[[#Headers],[Ras eller etniskt ursprung]],Tabell2[[#This Row],[2.2 Ange vilken typ av känsliga personuppgifter som kommer behandlas i projektet.]])&gt;0,Tabell2[[#Headers],[Ras eller etniskt ursprung]],0)</calculatedColumnFormula>
    </tableColumn>
    <tableColumn id="38" xr3:uid="{00000000-0010-0000-0000-000026000000}" name="Biometriska uppgifter" dataDxfId="16">
      <calculatedColumnFormula>IF(FIND(Tabell2[[#Headers],[Biometriska uppgifter]],Tabell2[[#This Row],[2.2 Ange vilken typ av känsliga personuppgifter som kommer behandlas i projektet.]])&gt;0,Tabell2[[#Headers],[Biometriska uppgifter]],0)</calculatedColumnFormula>
    </tableColumn>
    <tableColumn id="37" xr3:uid="{00000000-0010-0000-0000-000025000000}" name="En persons sexualliv" dataDxfId="15">
      <calculatedColumnFormula>IF(FIND(Tabell2[[#Headers],[En persons sexualliv]],Tabell2[[#This Row],[2.2 Ange vilken typ av känsliga personuppgifter som kommer behandlas i projektet.]])&gt;0,Tabell2[[#Headers],[En persons sexualliv]],0)</calculatedColumnFormula>
    </tableColumn>
    <tableColumn id="36" xr3:uid="{00000000-0010-0000-0000-000024000000}" name="Politiska åsikter" dataDxfId="14">
      <calculatedColumnFormula>IF(FIND(Tabell2[[#Headers],[Politiska åsikter]],Tabell2[[#This Row],[2.2 Ange vilken typ av känsliga personuppgifter som kommer behandlas i projektet.]])&gt;0,Tabell2[[#Headers],[Politiska åsikter]],0)</calculatedColumnFormula>
    </tableColumn>
    <tableColumn id="35" xr3:uid="{00000000-0010-0000-0000-000023000000}" name="Religiös eller filosofisk övertygelse" dataDxfId="13">
      <calculatedColumnFormula>IF(FIND(Tabell2[[#Headers],[Religiös eller filosofisk övertygelse]],Tabell2[[#This Row],[2.2 Ange vilken typ av känsliga personuppgifter som kommer behandlas i projektet.]])&gt;0,Tabell2[[#Headers],[Religiös eller filosofisk övertygelse]],0)</calculatedColumnFormula>
    </tableColumn>
    <tableColumn id="8" xr3:uid="{00000000-0010-0000-0000-000008000000}" name="3.1 Projektsammanfattning" dataDxfId="12"/>
    <tableColumn id="40" xr3:uid="{00000000-0010-0000-0000-000028000000}" name="Cov eller Corona" dataDxfId="11"/>
    <tableColumn id="9" xr3:uid="{00000000-0010-0000-0000-000009000000}" name="5.1 Beräknat startdatum" dataDxfId="10"/>
    <tableColumn id="31" xr3:uid="{00000000-0010-0000-0000-00001F000000}" name="Beräknat startdatum" dataDxfId="9">
      <calculatedColumnFormula>Tabell2[[#This Row],[5.1 Beräknat startdatum]]</calculatedColumnFormula>
    </tableColumn>
    <tableColumn id="34" xr3:uid="{00000000-0010-0000-0000-000022000000}" name="Kolumn1" dataDxfId="8">
      <calculatedColumnFormula>IF(Tabell2[[#This Row],[Beräknat startdatum]]="Godkännandedatum",INDEX('EPM diarie'!D:H,MATCH(Tabell2[[#This Row],[DNR]],'EPM diarie'!D:D,0),5),Tabell2[[#This Row],[Beräknat startdatum]])</calculatedColumnFormula>
    </tableColumn>
    <tableColumn id="10" xr3:uid="{00000000-0010-0000-0000-00000A000000}" name="5.2 Beräknat slutdatum" dataDxfId="7"/>
    <tableColumn id="32" xr3:uid="{00000000-0010-0000-0000-000020000000}" name="Beräknat slutdatum" dataDxfId="6">
      <calculatedColumnFormula>Tabell2[[#This Row],[5.2 Beräknat slutdatum]]</calculatedColumnFormula>
    </tableColumn>
    <tableColumn id="39" xr3:uid="{00000000-0010-0000-0000-000027000000}" name="Projekttid" dataDxfId="5">
      <calculatedColumnFormula>Tabell2[[#This Row],[Beräknat slutdatum]]-Tabell2[[#This Row],[Kolumn1]]</calculatedColumnFormula>
    </tableColumn>
    <tableColumn id="11" xr3:uid="{00000000-0010-0000-0000-00000B000000}" name="8.2" dataDxfId="4"/>
    <tableColumn id="30" xr3:uid="{00000000-0010-0000-0000-00001E000000}" name="8.2 Antal forskningspersoner" dataDxfId="3"/>
    <tableColumn id="12" xr3:uid="{00000000-0010-0000-0000-00000C000000}" name="9.2 Barn under 18 år?" dataDxfId="2"/>
    <tableColumn id="13" xr3:uid="{00000000-0010-0000-0000-00000D000000}" name="10.1 Begära uppgifter från befintligt register" dataDxfId="1"/>
    <tableColumn id="33" xr3:uid="{00000000-0010-0000-0000-000021000000}" name="Gröna fält är tillagda i efterhand eller en uppdelning andra kolumner_x000a_För " dataDxfId="0">
      <calculatedColumnFormula>Tabell2[[#This Row],[Beräknat slutdatum]]-Tabell2[[#This Row],[Kolumn1]]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liniskastudier.se/statistik/etikgodkanda-studier-rorande-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47"/>
  <sheetViews>
    <sheetView tabSelected="1" zoomScaleNormal="100" workbookViewId="0">
      <selection activeCell="C4" sqref="C4"/>
    </sheetView>
  </sheetViews>
  <sheetFormatPr defaultColWidth="9.140625" defaultRowHeight="15" x14ac:dyDescent="0.25"/>
  <cols>
    <col min="1" max="1" width="12.42578125" style="12" customWidth="1"/>
    <col min="2" max="2" width="91.7109375" style="12" customWidth="1"/>
    <col min="3" max="3" width="17.28515625" style="9" customWidth="1"/>
    <col min="4" max="5" width="23.7109375" style="9" customWidth="1"/>
    <col min="6" max="6" width="24.5703125" style="9" customWidth="1"/>
    <col min="7" max="7" width="8.28515625" style="9" bestFit="1" customWidth="1"/>
    <col min="8" max="8" width="17.5703125" style="9" bestFit="1" customWidth="1"/>
    <col min="9" max="9" width="13.42578125" style="9" bestFit="1" customWidth="1"/>
    <col min="10" max="10" width="10.85546875" style="9" bestFit="1" customWidth="1"/>
    <col min="11" max="11" width="8.85546875" style="9" bestFit="1" customWidth="1"/>
    <col min="12" max="12" width="8.28515625" style="9" bestFit="1" customWidth="1"/>
    <col min="13" max="13" width="27.5703125" style="9" customWidth="1"/>
    <col min="14" max="15" width="31.85546875" style="9" customWidth="1"/>
    <col min="16" max="16" width="16.5703125" style="9" customWidth="1"/>
    <col min="17" max="17" width="14.7109375" style="9" customWidth="1"/>
    <col min="18" max="19" width="14.5703125" style="9" customWidth="1"/>
    <col min="20" max="20" width="13.5703125" style="9" customWidth="1"/>
    <col min="21" max="21" width="24.7109375" style="9" customWidth="1"/>
    <col min="22" max="22" width="9" style="9" customWidth="1"/>
    <col min="23" max="23" width="11.85546875" style="9" customWidth="1"/>
    <col min="24" max="24" width="7.5703125" style="9" customWidth="1"/>
    <col min="25" max="25" width="7.85546875" style="9" customWidth="1"/>
    <col min="26" max="26" width="8.140625" style="9" customWidth="1"/>
    <col min="27" max="27" width="6.5703125" style="9" customWidth="1"/>
    <col min="28" max="28" width="7.5703125" style="9" customWidth="1"/>
    <col min="29" max="29" width="62.28515625" style="9" customWidth="1"/>
    <col min="30" max="30" width="16" style="9" customWidth="1"/>
    <col min="31" max="31" width="12.28515625" style="13" customWidth="1"/>
    <col min="32" max="33" width="14.7109375" style="13" customWidth="1"/>
    <col min="34" max="34" width="15.7109375" style="13" customWidth="1"/>
    <col min="35" max="35" width="34.5703125" style="9" customWidth="1"/>
    <col min="36" max="36" width="34.5703125" style="52" customWidth="1"/>
    <col min="37" max="37" width="18.42578125" style="9" customWidth="1"/>
    <col min="38" max="38" width="12" style="9" customWidth="1"/>
    <col min="39" max="39" width="22" style="9" customWidth="1"/>
    <col min="40" max="40" width="39.5703125" style="9" customWidth="1"/>
    <col min="41" max="41" width="11.85546875" style="52" bestFit="1" customWidth="1"/>
    <col min="42" max="43" width="11.85546875" style="9" bestFit="1" customWidth="1"/>
    <col min="44" max="44" width="9.140625" style="9"/>
    <col min="45" max="45" width="11.85546875" style="9" bestFit="1" customWidth="1"/>
    <col min="46" max="46" width="9.140625" style="9"/>
    <col min="47" max="47" width="11.85546875" style="9" bestFit="1" customWidth="1"/>
    <col min="48" max="48" width="9.140625" style="9"/>
    <col min="49" max="49" width="8.85546875" style="9" customWidth="1"/>
    <col min="50" max="16384" width="9.140625" style="9"/>
  </cols>
  <sheetData>
    <row r="1" spans="1:53" x14ac:dyDescent="0.25">
      <c r="AC1" s="9">
        <v>28</v>
      </c>
      <c r="AQ1" s="9" t="e">
        <f>MEDIAN(AO3:AO39)</f>
        <v>#VALUE!</v>
      </c>
      <c r="AW1" s="9" t="s">
        <v>2339</v>
      </c>
      <c r="BA1" s="9">
        <f>SUMIFS(AL:AL,AN:AN,"Nej")</f>
        <v>324328.5</v>
      </c>
    </row>
    <row r="2" spans="1:53" x14ac:dyDescent="0.25">
      <c r="A2" s="15" t="s">
        <v>0</v>
      </c>
      <c r="B2" s="15" t="s">
        <v>2305</v>
      </c>
      <c r="C2" s="7" t="s">
        <v>181</v>
      </c>
      <c r="D2" s="7" t="s">
        <v>180</v>
      </c>
      <c r="E2" s="7" t="s">
        <v>2929</v>
      </c>
      <c r="F2" s="7" t="s">
        <v>176</v>
      </c>
      <c r="G2" s="8" t="s">
        <v>161</v>
      </c>
      <c r="H2" s="8" t="s">
        <v>162</v>
      </c>
      <c r="I2" s="8" t="s">
        <v>163</v>
      </c>
      <c r="J2" s="8" t="s">
        <v>164</v>
      </c>
      <c r="K2" s="8" t="s">
        <v>165</v>
      </c>
      <c r="L2" s="8" t="s">
        <v>166</v>
      </c>
      <c r="M2" s="7" t="s">
        <v>183</v>
      </c>
      <c r="N2" s="7" t="s">
        <v>182</v>
      </c>
      <c r="O2" s="8" t="s">
        <v>167</v>
      </c>
      <c r="P2" s="8" t="s">
        <v>168</v>
      </c>
      <c r="Q2" s="8" t="s">
        <v>1792</v>
      </c>
      <c r="R2" s="8" t="s">
        <v>169</v>
      </c>
      <c r="S2" s="8" t="s">
        <v>1789</v>
      </c>
      <c r="T2" s="8" t="s">
        <v>1790</v>
      </c>
      <c r="U2" s="7" t="s">
        <v>184</v>
      </c>
      <c r="V2" s="8" t="s">
        <v>30</v>
      </c>
      <c r="W2" s="8" t="s">
        <v>116</v>
      </c>
      <c r="X2" s="8" t="s">
        <v>170</v>
      </c>
      <c r="Y2" s="8" t="s">
        <v>2174</v>
      </c>
      <c r="Z2" s="8" t="s">
        <v>2175</v>
      </c>
      <c r="AA2" s="8" t="s">
        <v>1799</v>
      </c>
      <c r="AB2" s="8" t="s">
        <v>2176</v>
      </c>
      <c r="AC2" s="7" t="s">
        <v>179</v>
      </c>
      <c r="AD2" s="7" t="s">
        <v>2341</v>
      </c>
      <c r="AE2" s="16" t="s">
        <v>172</v>
      </c>
      <c r="AF2" s="17" t="s">
        <v>185</v>
      </c>
      <c r="AG2" s="17" t="s">
        <v>2306</v>
      </c>
      <c r="AH2" s="16" t="s">
        <v>173</v>
      </c>
      <c r="AI2" s="17" t="s">
        <v>186</v>
      </c>
      <c r="AJ2" s="53" t="s">
        <v>2307</v>
      </c>
      <c r="AK2" s="7" t="s">
        <v>1</v>
      </c>
      <c r="AL2" s="8" t="s">
        <v>171</v>
      </c>
      <c r="AM2" s="7" t="s">
        <v>177</v>
      </c>
      <c r="AN2" s="18" t="s">
        <v>178</v>
      </c>
      <c r="AO2" s="53" t="s">
        <v>2173</v>
      </c>
      <c r="AU2" s="57" t="s">
        <v>2342</v>
      </c>
    </row>
    <row r="3" spans="1:53" s="3" customFormat="1" x14ac:dyDescent="0.25">
      <c r="A3" s="5" t="s">
        <v>2</v>
      </c>
      <c r="B3" s="5" t="str">
        <f>INDEX('EPM diarie'!D:E,MATCH(Tabell2[[#This Row],[DNR]],'EPM diarie'!D:D,0),2)</f>
        <v>Kirurgi under pandemin COVID-19: en internationell studie (CovidSurg)</v>
      </c>
      <c r="C3" s="1" t="s">
        <v>27</v>
      </c>
      <c r="D3" s="1" t="s">
        <v>28</v>
      </c>
      <c r="E3" s="1" t="str">
        <f>INDEX('EPM diarie'!D:J,MATCH(Tabell2[[#This Row],[DNR]],'EPM diarie'!D:D,0),7)</f>
        <v>Norra</v>
      </c>
      <c r="F3" s="1" t="s">
        <v>53</v>
      </c>
      <c r="G3" s="1" t="s">
        <v>161</v>
      </c>
      <c r="H3" s="1" t="s">
        <v>162</v>
      </c>
      <c r="I3" s="1" t="s">
        <v>163</v>
      </c>
      <c r="J3" s="1"/>
      <c r="K3" s="1" t="s">
        <v>165</v>
      </c>
      <c r="L3" s="1" t="s">
        <v>166</v>
      </c>
      <c r="M3" s="1" t="s">
        <v>29</v>
      </c>
      <c r="N3" s="1" t="s">
        <v>36</v>
      </c>
      <c r="O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 s="1" t="e">
        <f>IF(FIND(Tabell2[[#Headers],[4 § 1 Forskningen innebär ett fysiskt ingrepp på en forskningsperson]],Tabell2[[#This Row],[2.1 På vilket eller vilka sätt handlar projektet om forskning]])&gt;0,Tabell2[[#Headers],[4 § 1 Forskningen innebär ett fysiskt ingrepp på en forskningsperson]],0)</f>
        <v>#VALUE!</v>
      </c>
      <c r="Q3"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 s="1" t="e">
        <f>IF(FIND(Tabell2[[#Headers],[4 § 4 Forskningen avser ett fysiskt ingrepp på en avliden människa.]],Tabell2[[#This Row],[2.1 På vilket eller vilka sätt handlar projektet om forskning]])&gt;0,Tabell2[[#Headers],[4 § 4 Forskningen avser ett fysiskt ingrepp på en avliden människa.]],0)</f>
        <v>#VALUE!</v>
      </c>
      <c r="T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 s="1" t="s">
        <v>30</v>
      </c>
      <c r="V3" s="1" t="str">
        <f>IF(FIND(Tabell2[[#Headers],[Hälsa]],Tabell2[[#This Row],[2.2 Ange vilken typ av känsliga personuppgifter som kommer behandlas i projektet.]])&gt;0,Tabell2[[#Headers],[Hälsa]],0)</f>
        <v>Hälsa</v>
      </c>
      <c r="W3" s="1" t="e">
        <f>IF(FIND(Tabell2[[#Headers],[Genetiska uppgifter]],Tabell2[[#This Row],[2.2 Ange vilken typ av känsliga personuppgifter som kommer behandlas i projektet.]])&gt;0,Tabell2[[#Headers],[Genetiska uppgifter]],0)</f>
        <v>#VALUE!</v>
      </c>
      <c r="X3" s="1" t="e">
        <f>IF(FIND(Tabell2[[#Headers],[Ras eller etniskt ursprung]],Tabell2[[#This Row],[2.2 Ange vilken typ av känsliga personuppgifter som kommer behandlas i projektet.]])&gt;0,Tabell2[[#Headers],[Ras eller etniskt ursprung]],0)</f>
        <v>#VALUE!</v>
      </c>
      <c r="Y3" s="1" t="e">
        <f>IF(FIND(Tabell2[[#Headers],[Biometriska uppgifter]],Tabell2[[#This Row],[2.2 Ange vilken typ av känsliga personuppgifter som kommer behandlas i projektet.]])&gt;0,Tabell2[[#Headers],[Biometriska uppgifter]],0)</f>
        <v>#VALUE!</v>
      </c>
      <c r="Z3" s="1" t="e">
        <f>IF(FIND(Tabell2[[#Headers],[En persons sexualliv]],Tabell2[[#This Row],[2.2 Ange vilken typ av känsliga personuppgifter som kommer behandlas i projektet.]])&gt;0,Tabell2[[#Headers],[En persons sexualliv]],0)</f>
        <v>#VALUE!</v>
      </c>
      <c r="AA3" s="1" t="e">
        <f>IF(FIND(Tabell2[[#Headers],[Politiska åsikter]],Tabell2[[#This Row],[2.2 Ange vilken typ av känsliga personuppgifter som kommer behandlas i projektet.]])&gt;0,Tabell2[[#Headers],[Politiska åsikter]],0)</f>
        <v>#VALUE!</v>
      </c>
      <c r="AB3" s="1" t="e">
        <f>IF(FIND(Tabell2[[#Headers],[Religiös eller filosofisk övertygelse]],Tabell2[[#This Row],[2.2 Ange vilken typ av känsliga personuppgifter som kommer behandlas i projektet.]])&gt;0,Tabell2[[#Headers],[Religiös eller filosofisk övertygelse]],0)</f>
        <v>#VALUE!</v>
      </c>
      <c r="AC3" s="1" t="s">
        <v>31</v>
      </c>
      <c r="AD3" s="1" t="s">
        <v>60</v>
      </c>
      <c r="AE3" s="10">
        <v>43891</v>
      </c>
      <c r="AF3" s="10">
        <f>Tabell2[[#This Row],[5.1 Beräknat startdatum]]</f>
        <v>43891</v>
      </c>
      <c r="AG3" s="10">
        <f>IF(Tabell2[[#This Row],[Beräknat startdatum]]="Godkännandedatum",INDEX('EPM diarie'!D:H,MATCH(Tabell2[[#This Row],[DNR]],'EPM diarie'!D:D,0),5),Tabell2[[#This Row],[Beräknat startdatum]])</f>
        <v>43891</v>
      </c>
      <c r="AH3" s="10">
        <v>44469</v>
      </c>
      <c r="AI3" s="10">
        <f>Tabell2[[#This Row],[5.2 Beräknat slutdatum]]</f>
        <v>44469</v>
      </c>
      <c r="AJ3" s="22">
        <f>Tabell2[[#This Row],[Beräknat slutdatum]]-Tabell2[[#This Row],[Kolumn1]]</f>
        <v>578</v>
      </c>
      <c r="AK3" s="1" t="s">
        <v>32</v>
      </c>
      <c r="AL3" s="1">
        <v>100</v>
      </c>
      <c r="AM3" s="1" t="s">
        <v>29</v>
      </c>
      <c r="AN3" s="2" t="s">
        <v>29</v>
      </c>
      <c r="AO3" s="54">
        <f>Tabell2[[#This Row],[Beräknat slutdatum]]-Tabell2[[#This Row],[Kolumn1]]</f>
        <v>578</v>
      </c>
      <c r="AW3" s="56" t="s">
        <v>2307</v>
      </c>
      <c r="AY3" s="75" t="s">
        <v>2323</v>
      </c>
      <c r="AZ3" s="75" t="s">
        <v>2309</v>
      </c>
    </row>
    <row r="4" spans="1:53" s="3" customFormat="1" x14ac:dyDescent="0.25">
      <c r="A4" s="5" t="s">
        <v>3</v>
      </c>
      <c r="B4" s="5" t="str">
        <f>INDEX('EPM diarie'!D:E,MATCH(Tabell2[[#This Row],[DNR]],'EPM diarie'!D:D,0),2)</f>
        <v>En randomiserad fas 3 studie för att utvärdera säkerheten och den antivirala aktiviteten av remdesivir (GS-5734TM) hos deltagare med måttlig covid-19, jämfört med standardvård</v>
      </c>
      <c r="C4" s="1" t="s">
        <v>33</v>
      </c>
      <c r="D4" s="1" t="s">
        <v>34</v>
      </c>
      <c r="E4" s="1" t="str">
        <f>INDEX('EPM diarie'!D:J,MATCH(Tabell2[[#This Row],[DNR]],'EPM diarie'!D:D,0),7)</f>
        <v>Stockholms</v>
      </c>
      <c r="F4" s="1" t="s">
        <v>35</v>
      </c>
      <c r="G4" s="1"/>
      <c r="H4" s="1"/>
      <c r="I4" s="1" t="s">
        <v>163</v>
      </c>
      <c r="J4" s="1"/>
      <c r="K4" s="1" t="s">
        <v>165</v>
      </c>
      <c r="L4" s="1" t="s">
        <v>166</v>
      </c>
      <c r="M4" s="1" t="s">
        <v>29</v>
      </c>
      <c r="N4" s="1" t="s">
        <v>37</v>
      </c>
      <c r="O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4"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 s="1" t="e">
        <f>IF(FIND(Tabell2[[#Headers],[4 § 4 Forskningen avser ett fysiskt ingrepp på en avliden människa.]],Tabell2[[#This Row],[2.1 På vilket eller vilka sätt handlar projektet om forskning]])&gt;0,Tabell2[[#Headers],[4 § 4 Forskningen avser ett fysiskt ingrepp på en avliden människa.]],0)</f>
        <v>#VALUE!</v>
      </c>
      <c r="T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 s="1" t="s">
        <v>38</v>
      </c>
      <c r="V4" s="1" t="str">
        <f>IF(FIND(Tabell2[[#Headers],[Hälsa]],Tabell2[[#This Row],[2.2 Ange vilken typ av känsliga personuppgifter som kommer behandlas i projektet.]])&gt;0,Tabell2[[#Headers],[Hälsa]],0)</f>
        <v>Hälsa</v>
      </c>
      <c r="W4" s="1" t="e">
        <f>IF(FIND(Tabell2[[#Headers],[Genetiska uppgifter]],Tabell2[[#This Row],[2.2 Ange vilken typ av känsliga personuppgifter som kommer behandlas i projektet.]])&gt;0,Tabell2[[#Headers],[Genetiska uppgifter]],0)</f>
        <v>#VALUE!</v>
      </c>
      <c r="X4" s="1" t="str">
        <f>IF(FIND(Tabell2[[#Headers],[Ras eller etniskt ursprung]],Tabell2[[#This Row],[2.2 Ange vilken typ av känsliga personuppgifter som kommer behandlas i projektet.]])&gt;0,Tabell2[[#Headers],[Ras eller etniskt ursprung]],0)</f>
        <v>Ras eller etniskt ursprung</v>
      </c>
      <c r="Y4" s="1" t="e">
        <f>IF(FIND(Tabell2[[#Headers],[Biometriska uppgifter]],Tabell2[[#This Row],[2.2 Ange vilken typ av känsliga personuppgifter som kommer behandlas i projektet.]])&gt;0,Tabell2[[#Headers],[Biometriska uppgifter]],0)</f>
        <v>#VALUE!</v>
      </c>
      <c r="Z4" s="1" t="e">
        <f>IF(FIND(Tabell2[[#Headers],[En persons sexualliv]],Tabell2[[#This Row],[2.2 Ange vilken typ av känsliga personuppgifter som kommer behandlas i projektet.]])&gt;0,Tabell2[[#Headers],[En persons sexualliv]],0)</f>
        <v>#VALUE!</v>
      </c>
      <c r="AA4" s="1" t="e">
        <f>IF(FIND(Tabell2[[#Headers],[Politiska åsikter]],Tabell2[[#This Row],[2.2 Ange vilken typ av känsliga personuppgifter som kommer behandlas i projektet.]])&gt;0,Tabell2[[#Headers],[Politiska åsikter]],0)</f>
        <v>#VALUE!</v>
      </c>
      <c r="AB4" s="1" t="e">
        <f>IF(FIND(Tabell2[[#Headers],[Religiös eller filosofisk övertygelse]],Tabell2[[#This Row],[2.2 Ange vilken typ av känsliga personuppgifter som kommer behandlas i projektet.]])&gt;0,Tabell2[[#Headers],[Religiös eller filosofisk övertygelse]],0)</f>
        <v>#VALUE!</v>
      </c>
      <c r="AC4" s="1" t="s">
        <v>39</v>
      </c>
      <c r="AD4" s="1" t="s">
        <v>60</v>
      </c>
      <c r="AE4" s="10">
        <v>43922</v>
      </c>
      <c r="AF4" s="10">
        <f>Tabell2[[#This Row],[5.1 Beräknat startdatum]]</f>
        <v>43922</v>
      </c>
      <c r="AG4" s="10">
        <f>IF(Tabell2[[#This Row],[Beräknat startdatum]]="Godkännandedatum",INDEX('EPM diarie'!D:H,MATCH(Tabell2[[#This Row],[DNR]],'EPM diarie'!D:D,0),5),Tabell2[[#This Row],[Beräknat startdatum]])</f>
        <v>43922</v>
      </c>
      <c r="AH4" s="10" t="s">
        <v>40</v>
      </c>
      <c r="AI4" s="10">
        <v>44013</v>
      </c>
      <c r="AJ4" s="22">
        <f>Tabell2[[#This Row],[Beräknat slutdatum]]-Tabell2[[#This Row],[Kolumn1]]</f>
        <v>91</v>
      </c>
      <c r="AK4" s="1" t="s">
        <v>41</v>
      </c>
      <c r="AL4" s="1">
        <v>100</v>
      </c>
      <c r="AM4" s="1" t="s">
        <v>29</v>
      </c>
      <c r="AN4" s="2" t="s">
        <v>29</v>
      </c>
      <c r="AO4" s="54">
        <f>Tabell2[[#This Row],[Beräknat slutdatum]]-Tabell2[[#This Row],[Kolumn1]]</f>
        <v>91</v>
      </c>
      <c r="AV4" s="3" t="s">
        <v>2308</v>
      </c>
      <c r="AW4" s="3" t="s">
        <v>2318</v>
      </c>
      <c r="AX4" s="3" t="s">
        <v>2970</v>
      </c>
      <c r="AY4" s="3">
        <f>COUNTIFS(AO:AO,AV4,AO:AO,AW4)</f>
        <v>47</v>
      </c>
      <c r="AZ4" s="55">
        <f>100*AY4/$AY$8</f>
        <v>20.888888888888889</v>
      </c>
      <c r="BA4" s="3" t="s">
        <v>2310</v>
      </c>
    </row>
    <row r="5" spans="1:53" s="3" customFormat="1" x14ac:dyDescent="0.25">
      <c r="A5" s="5" t="s">
        <v>4</v>
      </c>
      <c r="B5" s="5" t="str">
        <f>INDEX('EPM diarie'!D:E,MATCH(Tabell2[[#This Row],[DNR]],'EPM diarie'!D:D,0),2)</f>
        <v>En randomiserad fas 3 studie för att utvärdera säkerheten och den antivirala aktiviteten av remdesivir (GS-5734TM) hos deltagare med svår COVID-19 </v>
      </c>
      <c r="C5" s="1" t="s">
        <v>42</v>
      </c>
      <c r="D5" s="1" t="s">
        <v>34</v>
      </c>
      <c r="E5" s="1" t="str">
        <f>INDEX('EPM diarie'!D:J,MATCH(Tabell2[[#This Row],[DNR]],'EPM diarie'!D:D,0),7)</f>
        <v>Stockholms</v>
      </c>
      <c r="F5" s="1" t="s">
        <v>35</v>
      </c>
      <c r="G5" s="1"/>
      <c r="H5" s="1"/>
      <c r="I5" s="1" t="s">
        <v>163</v>
      </c>
      <c r="J5" s="1"/>
      <c r="K5" s="1" t="s">
        <v>165</v>
      </c>
      <c r="L5" s="1" t="s">
        <v>166</v>
      </c>
      <c r="M5" s="1" t="s">
        <v>29</v>
      </c>
      <c r="N5" s="1" t="s">
        <v>37</v>
      </c>
      <c r="O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5"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 s="1" t="e">
        <f>IF(FIND(Tabell2[[#Headers],[4 § 4 Forskningen avser ett fysiskt ingrepp på en avliden människa.]],Tabell2[[#This Row],[2.1 På vilket eller vilka sätt handlar projektet om forskning]])&gt;0,Tabell2[[#Headers],[4 § 4 Forskningen avser ett fysiskt ingrepp på en avliden människa.]],0)</f>
        <v>#VALUE!</v>
      </c>
      <c r="T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 s="1" t="s">
        <v>38</v>
      </c>
      <c r="V5" s="1" t="str">
        <f>IF(FIND(Tabell2[[#Headers],[Hälsa]],Tabell2[[#This Row],[2.2 Ange vilken typ av känsliga personuppgifter som kommer behandlas i projektet.]])&gt;0,Tabell2[[#Headers],[Hälsa]],0)</f>
        <v>Hälsa</v>
      </c>
      <c r="W5" s="1" t="e">
        <f>IF(FIND(Tabell2[[#Headers],[Genetiska uppgifter]],Tabell2[[#This Row],[2.2 Ange vilken typ av känsliga personuppgifter som kommer behandlas i projektet.]])&gt;0,Tabell2[[#Headers],[Genetiska uppgifter]],0)</f>
        <v>#VALUE!</v>
      </c>
      <c r="X5" s="1" t="str">
        <f>IF(FIND(Tabell2[[#Headers],[Ras eller etniskt ursprung]],Tabell2[[#This Row],[2.2 Ange vilken typ av känsliga personuppgifter som kommer behandlas i projektet.]])&gt;0,Tabell2[[#Headers],[Ras eller etniskt ursprung]],0)</f>
        <v>Ras eller etniskt ursprung</v>
      </c>
      <c r="Y5" s="1" t="e">
        <f>IF(FIND(Tabell2[[#Headers],[Biometriska uppgifter]],Tabell2[[#This Row],[2.2 Ange vilken typ av känsliga personuppgifter som kommer behandlas i projektet.]])&gt;0,Tabell2[[#Headers],[Biometriska uppgifter]],0)</f>
        <v>#VALUE!</v>
      </c>
      <c r="Z5" s="1" t="e">
        <f>IF(FIND(Tabell2[[#Headers],[En persons sexualliv]],Tabell2[[#This Row],[2.2 Ange vilken typ av känsliga personuppgifter som kommer behandlas i projektet.]])&gt;0,Tabell2[[#Headers],[En persons sexualliv]],0)</f>
        <v>#VALUE!</v>
      </c>
      <c r="AA5" s="1" t="e">
        <f>IF(FIND(Tabell2[[#Headers],[Politiska åsikter]],Tabell2[[#This Row],[2.2 Ange vilken typ av känsliga personuppgifter som kommer behandlas i projektet.]])&gt;0,Tabell2[[#Headers],[Politiska åsikter]],0)</f>
        <v>#VALUE!</v>
      </c>
      <c r="AB5" s="1" t="e">
        <f>IF(FIND(Tabell2[[#Headers],[Religiös eller filosofisk övertygelse]],Tabell2[[#This Row],[2.2 Ange vilken typ av känsliga personuppgifter som kommer behandlas i projektet.]])&gt;0,Tabell2[[#Headers],[Religiös eller filosofisk övertygelse]],0)</f>
        <v>#VALUE!</v>
      </c>
      <c r="AC5" s="1" t="s">
        <v>43</v>
      </c>
      <c r="AD5" s="1" t="s">
        <v>60</v>
      </c>
      <c r="AE5" s="10">
        <v>43922</v>
      </c>
      <c r="AF5" s="10">
        <f>Tabell2[[#This Row],[5.1 Beräknat startdatum]]</f>
        <v>43922</v>
      </c>
      <c r="AG5" s="10">
        <f>IF(Tabell2[[#This Row],[Beräknat startdatum]]="Godkännandedatum",INDEX('EPM diarie'!D:H,MATCH(Tabell2[[#This Row],[DNR]],'EPM diarie'!D:D,0),5),Tabell2[[#This Row],[Beräknat startdatum]])</f>
        <v>43922</v>
      </c>
      <c r="AH5" s="10" t="s">
        <v>40</v>
      </c>
      <c r="AI5" s="10">
        <v>44013</v>
      </c>
      <c r="AJ5" s="22">
        <f>Tabell2[[#This Row],[Beräknat slutdatum]]-Tabell2[[#This Row],[Kolumn1]]</f>
        <v>91</v>
      </c>
      <c r="AK5" s="1" t="s">
        <v>44</v>
      </c>
      <c r="AL5" s="1">
        <v>100</v>
      </c>
      <c r="AM5" s="1" t="s">
        <v>29</v>
      </c>
      <c r="AN5" s="2" t="s">
        <v>29</v>
      </c>
      <c r="AO5" s="54">
        <f>Tabell2[[#This Row],[Beräknat slutdatum]]-Tabell2[[#This Row],[Kolumn1]]</f>
        <v>91</v>
      </c>
      <c r="AV5" s="3" t="s">
        <v>2319</v>
      </c>
      <c r="AW5" s="3" t="s">
        <v>2311</v>
      </c>
      <c r="AX5" s="3" t="s">
        <v>2971</v>
      </c>
      <c r="AY5" s="3">
        <f>COUNTIFS(AO:AO,AV5,AO:AO,AW5)</f>
        <v>61</v>
      </c>
      <c r="AZ5" s="55">
        <f>100*AY5/$AY$8</f>
        <v>27.111111111111111</v>
      </c>
      <c r="BA5" s="3" t="s">
        <v>2315</v>
      </c>
    </row>
    <row r="6" spans="1:53" s="3" customFormat="1" x14ac:dyDescent="0.25">
      <c r="A6" s="5" t="s">
        <v>5</v>
      </c>
      <c r="B6" s="5" t="str">
        <f>INDEX('EPM diarie'!D:E,MATCH(Tabell2[[#This Row],[DNR]],'EPM diarie'!D:D,0),2)</f>
        <v>Behandling med inhalerad kväveoxid hos patienter med COVID-19 infektion och respiratorbehandling.</v>
      </c>
      <c r="C6" s="1" t="s">
        <v>45</v>
      </c>
      <c r="D6" s="1" t="s">
        <v>34</v>
      </c>
      <c r="E6" s="1" t="str">
        <f>INDEX('EPM diarie'!D:J,MATCH(Tabell2[[#This Row],[DNR]],'EPM diarie'!D:D,0),7)</f>
        <v>Stockholms</v>
      </c>
      <c r="F6" s="1" t="s">
        <v>27</v>
      </c>
      <c r="G6" s="1"/>
      <c r="H6" s="1"/>
      <c r="I6" s="1" t="s">
        <v>163</v>
      </c>
      <c r="J6" s="1"/>
      <c r="K6" s="1"/>
      <c r="L6" s="1"/>
      <c r="M6" s="1" t="s">
        <v>29</v>
      </c>
      <c r="N6" s="1" t="s">
        <v>46</v>
      </c>
      <c r="O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 s="1" t="e">
        <f>IF(FIND(Tabell2[[#Headers],[4 § 1 Forskningen innebär ett fysiskt ingrepp på en forskningsperson]],Tabell2[[#This Row],[2.1 På vilket eller vilka sätt handlar projektet om forskning]])&gt;0,Tabell2[[#Headers],[4 § 1 Forskningen innebär ett fysiskt ingrepp på en forskningsperson]],0)</f>
        <v>#VALUE!</v>
      </c>
      <c r="Q6"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 s="1" t="e">
        <f>IF(FIND(Tabell2[[#Headers],[4 § 4 Forskningen avser ett fysiskt ingrepp på en avliden människa.]],Tabell2[[#This Row],[2.1 På vilket eller vilka sätt handlar projektet om forskning]])&gt;0,Tabell2[[#Headers],[4 § 4 Forskningen avser ett fysiskt ingrepp på en avliden människa.]],0)</f>
        <v>#VALUE!</v>
      </c>
      <c r="T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 s="1" t="s">
        <v>38</v>
      </c>
      <c r="V6" s="1" t="str">
        <f>IF(FIND(Tabell2[[#Headers],[Hälsa]],Tabell2[[#This Row],[2.2 Ange vilken typ av känsliga personuppgifter som kommer behandlas i projektet.]])&gt;0,Tabell2[[#Headers],[Hälsa]],0)</f>
        <v>Hälsa</v>
      </c>
      <c r="W6" s="1" t="e">
        <f>IF(FIND(Tabell2[[#Headers],[Genetiska uppgifter]],Tabell2[[#This Row],[2.2 Ange vilken typ av känsliga personuppgifter som kommer behandlas i projektet.]])&gt;0,Tabell2[[#Headers],[Genetiska uppgifter]],0)</f>
        <v>#VALUE!</v>
      </c>
      <c r="X6" s="1" t="str">
        <f>IF(FIND(Tabell2[[#Headers],[Ras eller etniskt ursprung]],Tabell2[[#This Row],[2.2 Ange vilken typ av känsliga personuppgifter som kommer behandlas i projektet.]])&gt;0,Tabell2[[#Headers],[Ras eller etniskt ursprung]],0)</f>
        <v>Ras eller etniskt ursprung</v>
      </c>
      <c r="Y6" s="1" t="e">
        <f>IF(FIND(Tabell2[[#Headers],[Biometriska uppgifter]],Tabell2[[#This Row],[2.2 Ange vilken typ av känsliga personuppgifter som kommer behandlas i projektet.]])&gt;0,Tabell2[[#Headers],[Biometriska uppgifter]],0)</f>
        <v>#VALUE!</v>
      </c>
      <c r="Z6" s="1" t="e">
        <f>IF(FIND(Tabell2[[#Headers],[En persons sexualliv]],Tabell2[[#This Row],[2.2 Ange vilken typ av känsliga personuppgifter som kommer behandlas i projektet.]])&gt;0,Tabell2[[#Headers],[En persons sexualliv]],0)</f>
        <v>#VALUE!</v>
      </c>
      <c r="AA6" s="1" t="e">
        <f>IF(FIND(Tabell2[[#Headers],[Politiska åsikter]],Tabell2[[#This Row],[2.2 Ange vilken typ av känsliga personuppgifter som kommer behandlas i projektet.]])&gt;0,Tabell2[[#Headers],[Politiska åsikter]],0)</f>
        <v>#VALUE!</v>
      </c>
      <c r="AB6" s="1" t="e">
        <f>IF(FIND(Tabell2[[#Headers],[Religiös eller filosofisk övertygelse]],Tabell2[[#This Row],[2.2 Ange vilken typ av känsliga personuppgifter som kommer behandlas i projektet.]])&gt;0,Tabell2[[#Headers],[Religiös eller filosofisk övertygelse]],0)</f>
        <v>#VALUE!</v>
      </c>
      <c r="AC6" s="1" t="s">
        <v>47</v>
      </c>
      <c r="AD6" s="1" t="s">
        <v>60</v>
      </c>
      <c r="AE6" s="10" t="s">
        <v>48</v>
      </c>
      <c r="AF6" s="10" t="s">
        <v>174</v>
      </c>
      <c r="AG6" s="10">
        <f>IF(Tabell2[[#This Row],[Beräknat startdatum]]="Godkännandedatum",INDEX('EPM diarie'!D:H,MATCH(Tabell2[[#This Row],[DNR]],'EPM diarie'!D:D,0),5),Tabell2[[#This Row],[Beräknat startdatum]])</f>
        <v>43928</v>
      </c>
      <c r="AH6" s="10" t="s">
        <v>49</v>
      </c>
      <c r="AI6" s="10">
        <v>44196</v>
      </c>
      <c r="AJ6" s="22">
        <f>Tabell2[[#This Row],[Beräknat slutdatum]]-Tabell2[[#This Row],[Kolumn1]]</f>
        <v>268</v>
      </c>
      <c r="AK6" s="1" t="s">
        <v>50</v>
      </c>
      <c r="AL6" s="1">
        <v>40</v>
      </c>
      <c r="AM6" s="1" t="s">
        <v>29</v>
      </c>
      <c r="AN6" s="2" t="s">
        <v>29</v>
      </c>
      <c r="AO6" s="54">
        <f>Tabell2[[#This Row],[Beräknat slutdatum]]-Tabell2[[#This Row],[Kolumn1]]</f>
        <v>268</v>
      </c>
      <c r="AV6" s="3" t="s">
        <v>2313</v>
      </c>
      <c r="AW6" s="3" t="s">
        <v>2312</v>
      </c>
      <c r="AX6" s="3" t="s">
        <v>2972</v>
      </c>
      <c r="AY6" s="3">
        <f>COUNTIFS(AO:AO,AV6,AO:AO,AW6)</f>
        <v>52</v>
      </c>
      <c r="AZ6" s="55">
        <f>100*AY6/$AY$8</f>
        <v>23.111111111111111</v>
      </c>
      <c r="BA6" s="3" t="s">
        <v>2316</v>
      </c>
    </row>
    <row r="7" spans="1:53" s="3" customFormat="1" x14ac:dyDescent="0.25">
      <c r="A7" s="5" t="s">
        <v>6</v>
      </c>
      <c r="B7" s="5" t="str">
        <f>INDEX('EPM diarie'!D:E,MATCH(Tabell2[[#This Row],[DNR]],'EPM diarie'!D:D,0),2)</f>
        <v>Hyperbar oxygenbehandling vid sviktande lungfunktion från COVID-19 lunginflammation</v>
      </c>
      <c r="C7" s="1" t="s">
        <v>51</v>
      </c>
      <c r="D7" s="1" t="s">
        <v>52</v>
      </c>
      <c r="E7" s="1" t="str">
        <f>INDEX('EPM diarie'!D:J,MATCH(Tabell2[[#This Row],[DNR]],'EPM diarie'!D:D,0),7)</f>
        <v>Stockholms</v>
      </c>
      <c r="F7" s="1" t="s">
        <v>54</v>
      </c>
      <c r="G7" s="1"/>
      <c r="H7" s="1"/>
      <c r="I7" s="1" t="s">
        <v>163</v>
      </c>
      <c r="J7" s="1"/>
      <c r="K7" s="1"/>
      <c r="L7" s="1" t="s">
        <v>166</v>
      </c>
      <c r="M7" s="1" t="s">
        <v>29</v>
      </c>
      <c r="N7" s="1" t="s">
        <v>55</v>
      </c>
      <c r="O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 s="1" t="e">
        <f>IF(FIND(Tabell2[[#Headers],[4 § 1 Forskningen innebär ett fysiskt ingrepp på en forskningsperson]],Tabell2[[#This Row],[2.1 På vilket eller vilka sätt handlar projektet om forskning]])&gt;0,Tabell2[[#Headers],[4 § 1 Forskningen innebär ett fysiskt ingrepp på en forskningsperson]],0)</f>
        <v>#VALUE!</v>
      </c>
      <c r="Q7"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7"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 s="1" t="e">
        <f>IF(FIND(Tabell2[[#Headers],[4 § 4 Forskningen avser ett fysiskt ingrepp på en avliden människa.]],Tabell2[[#This Row],[2.1 På vilket eller vilka sätt handlar projektet om forskning]])&gt;0,Tabell2[[#Headers],[4 § 4 Forskningen avser ett fysiskt ingrepp på en avliden människa.]],0)</f>
        <v>#VALUE!</v>
      </c>
      <c r="T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 s="1" t="s">
        <v>56</v>
      </c>
      <c r="V7" s="1" t="str">
        <f>IF(FIND(Tabell2[[#Headers],[Hälsa]],Tabell2[[#This Row],[2.2 Ange vilken typ av känsliga personuppgifter som kommer behandlas i projektet.]])&gt;0,Tabell2[[#Headers],[Hälsa]],0)</f>
        <v>Hälsa</v>
      </c>
      <c r="W7" s="1" t="str">
        <f>IF(FIND(Tabell2[[#Headers],[Genetiska uppgifter]],Tabell2[[#This Row],[2.2 Ange vilken typ av känsliga personuppgifter som kommer behandlas i projektet.]])&gt;0,Tabell2[[#Headers],[Genetiska uppgifter]],0)</f>
        <v>Genetiska uppgifter</v>
      </c>
      <c r="X7" s="1" t="e">
        <f>IF(FIND(Tabell2[[#Headers],[Ras eller etniskt ursprung]],Tabell2[[#This Row],[2.2 Ange vilken typ av känsliga personuppgifter som kommer behandlas i projektet.]])&gt;0,Tabell2[[#Headers],[Ras eller etniskt ursprung]],0)</f>
        <v>#VALUE!</v>
      </c>
      <c r="Y7" s="1" t="e">
        <f>IF(FIND(Tabell2[[#Headers],[Biometriska uppgifter]],Tabell2[[#This Row],[2.2 Ange vilken typ av känsliga personuppgifter som kommer behandlas i projektet.]])&gt;0,Tabell2[[#Headers],[Biometriska uppgifter]],0)</f>
        <v>#VALUE!</v>
      </c>
      <c r="Z7" s="1" t="e">
        <f>IF(FIND(Tabell2[[#Headers],[En persons sexualliv]],Tabell2[[#This Row],[2.2 Ange vilken typ av känsliga personuppgifter som kommer behandlas i projektet.]])&gt;0,Tabell2[[#Headers],[En persons sexualliv]],0)</f>
        <v>#VALUE!</v>
      </c>
      <c r="AA7" s="1" t="e">
        <f>IF(FIND(Tabell2[[#Headers],[Politiska åsikter]],Tabell2[[#This Row],[2.2 Ange vilken typ av känsliga personuppgifter som kommer behandlas i projektet.]])&gt;0,Tabell2[[#Headers],[Politiska åsikter]],0)</f>
        <v>#VALUE!</v>
      </c>
      <c r="AB7" s="1" t="e">
        <f>IF(FIND(Tabell2[[#Headers],[Religiös eller filosofisk övertygelse]],Tabell2[[#This Row],[2.2 Ange vilken typ av känsliga personuppgifter som kommer behandlas i projektet.]])&gt;0,Tabell2[[#Headers],[Religiös eller filosofisk övertygelse]],0)</f>
        <v>#VALUE!</v>
      </c>
      <c r="AC7" s="1" t="s">
        <v>57</v>
      </c>
      <c r="AD7" s="1" t="s">
        <v>60</v>
      </c>
      <c r="AE7" s="10" t="s">
        <v>58</v>
      </c>
      <c r="AF7" s="10" t="s">
        <v>174</v>
      </c>
      <c r="AG7" s="10">
        <f>IF(Tabell2[[#This Row],[Beräknat startdatum]]="Godkännandedatum",INDEX('EPM diarie'!D:H,MATCH(Tabell2[[#This Row],[DNR]],'EPM diarie'!D:D,0),5),Tabell2[[#This Row],[Beräknat startdatum]])</f>
        <v>43950</v>
      </c>
      <c r="AH7" s="10">
        <v>44561</v>
      </c>
      <c r="AI7" s="10">
        <f>Tabell2[[#This Row],[5.2 Beräknat slutdatum]]</f>
        <v>44561</v>
      </c>
      <c r="AJ7" s="22">
        <f>Tabell2[[#This Row],[Beräknat slutdatum]]-Tabell2[[#This Row],[Kolumn1]]</f>
        <v>611</v>
      </c>
      <c r="AK7" s="1" t="s">
        <v>59</v>
      </c>
      <c r="AL7" s="1">
        <v>200</v>
      </c>
      <c r="AM7" s="1" t="s">
        <v>29</v>
      </c>
      <c r="AN7" s="2" t="s">
        <v>60</v>
      </c>
      <c r="AO7" s="54">
        <f>Tabell2[[#This Row],[Beräknat slutdatum]]-Tabell2[[#This Row],[Kolumn1]]</f>
        <v>611</v>
      </c>
      <c r="AV7" s="3" t="s">
        <v>2314</v>
      </c>
      <c r="AX7" s="3" t="s">
        <v>2969</v>
      </c>
      <c r="AY7" s="3">
        <f>COUNTIFS(AO:AO,AV7)</f>
        <v>65</v>
      </c>
      <c r="AZ7" s="55">
        <f>100*AY7/$AY$8</f>
        <v>28.888888888888889</v>
      </c>
      <c r="BA7" s="3" t="s">
        <v>2317</v>
      </c>
    </row>
    <row r="8" spans="1:53" s="3" customFormat="1" x14ac:dyDescent="0.25">
      <c r="A8" s="5" t="s">
        <v>7</v>
      </c>
      <c r="B8" s="5" t="str">
        <f>INDEX('EPM diarie'!D:E,MATCH(Tabell2[[#This Row],[DNR]],'EPM diarie'!D:D,0),2)</f>
        <v>Lungfunktionsmätning vid respiratorbehandling på operation och intensivvården. "LUNAR-studien" "Lungbarometric measurements in Normal And in Respiratory distressed lungs"</v>
      </c>
      <c r="C8" s="1" t="s">
        <v>27</v>
      </c>
      <c r="D8" s="1" t="s">
        <v>61</v>
      </c>
      <c r="E8" s="1" t="str">
        <f>INDEX('EPM diarie'!D:J,MATCH(Tabell2[[#This Row],[DNR]],'EPM diarie'!D:D,0),7)</f>
        <v>Västra</v>
      </c>
      <c r="F8" s="1" t="s">
        <v>62</v>
      </c>
      <c r="G8" s="1"/>
      <c r="H8" s="1" t="s">
        <v>162</v>
      </c>
      <c r="I8" s="1" t="s">
        <v>163</v>
      </c>
      <c r="J8" s="1"/>
      <c r="K8" s="1" t="s">
        <v>165</v>
      </c>
      <c r="L8" s="1" t="s">
        <v>166</v>
      </c>
      <c r="M8" s="1" t="s">
        <v>29</v>
      </c>
      <c r="N8" s="1" t="s">
        <v>63</v>
      </c>
      <c r="O8"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 s="1" t="e">
        <f>IF(FIND(Tabell2[[#Headers],[4 § 4 Forskningen avser ett fysiskt ingrepp på en avliden människa.]],Tabell2[[#This Row],[2.1 På vilket eller vilka sätt handlar projektet om forskning]])&gt;0,Tabell2[[#Headers],[4 § 4 Forskningen avser ett fysiskt ingrepp på en avliden människa.]],0)</f>
        <v>#VALUE!</v>
      </c>
      <c r="T8"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 s="1" t="s">
        <v>30</v>
      </c>
      <c r="V8" s="1" t="str">
        <f>IF(FIND(Tabell2[[#Headers],[Hälsa]],Tabell2[[#This Row],[2.2 Ange vilken typ av känsliga personuppgifter som kommer behandlas i projektet.]])&gt;0,Tabell2[[#Headers],[Hälsa]],0)</f>
        <v>Hälsa</v>
      </c>
      <c r="W8" s="1" t="e">
        <f>IF(FIND(Tabell2[[#Headers],[Genetiska uppgifter]],Tabell2[[#This Row],[2.2 Ange vilken typ av känsliga personuppgifter som kommer behandlas i projektet.]])&gt;0,Tabell2[[#Headers],[Genetiska uppgifter]],0)</f>
        <v>#VALUE!</v>
      </c>
      <c r="X8" s="1" t="e">
        <f>IF(FIND(Tabell2[[#Headers],[Ras eller etniskt ursprung]],Tabell2[[#This Row],[2.2 Ange vilken typ av känsliga personuppgifter som kommer behandlas i projektet.]])&gt;0,Tabell2[[#Headers],[Ras eller etniskt ursprung]],0)</f>
        <v>#VALUE!</v>
      </c>
      <c r="Y8" s="1" t="e">
        <f>IF(FIND(Tabell2[[#Headers],[Biometriska uppgifter]],Tabell2[[#This Row],[2.2 Ange vilken typ av känsliga personuppgifter som kommer behandlas i projektet.]])&gt;0,Tabell2[[#Headers],[Biometriska uppgifter]],0)</f>
        <v>#VALUE!</v>
      </c>
      <c r="Z8" s="1" t="e">
        <f>IF(FIND(Tabell2[[#Headers],[En persons sexualliv]],Tabell2[[#This Row],[2.2 Ange vilken typ av känsliga personuppgifter som kommer behandlas i projektet.]])&gt;0,Tabell2[[#Headers],[En persons sexualliv]],0)</f>
        <v>#VALUE!</v>
      </c>
      <c r="AA8" s="1" t="e">
        <f>IF(FIND(Tabell2[[#Headers],[Politiska åsikter]],Tabell2[[#This Row],[2.2 Ange vilken typ av känsliga personuppgifter som kommer behandlas i projektet.]])&gt;0,Tabell2[[#Headers],[Politiska åsikter]],0)</f>
        <v>#VALUE!</v>
      </c>
      <c r="AB8" s="1" t="e">
        <f>IF(FIND(Tabell2[[#Headers],[Religiös eller filosofisk övertygelse]],Tabell2[[#This Row],[2.2 Ange vilken typ av känsliga personuppgifter som kommer behandlas i projektet.]])&gt;0,Tabell2[[#Headers],[Religiös eller filosofisk övertygelse]],0)</f>
        <v>#VALUE!</v>
      </c>
      <c r="AC8" s="1" t="s">
        <v>64</v>
      </c>
      <c r="AD8" s="1"/>
      <c r="AE8" s="10">
        <v>43952</v>
      </c>
      <c r="AF8" s="10">
        <f>Tabell2[[#This Row],[5.1 Beräknat startdatum]]</f>
        <v>43952</v>
      </c>
      <c r="AG8" s="10">
        <f>IF(Tabell2[[#This Row],[Beräknat startdatum]]="Godkännandedatum",INDEX('EPM diarie'!D:H,MATCH(Tabell2[[#This Row],[DNR]],'EPM diarie'!D:D,0),5),Tabell2[[#This Row],[Beräknat startdatum]])</f>
        <v>43952</v>
      </c>
      <c r="AH8" s="10">
        <v>45047</v>
      </c>
      <c r="AI8" s="10">
        <f>Tabell2[[#This Row],[5.2 Beräknat slutdatum]]</f>
        <v>45047</v>
      </c>
      <c r="AJ8" s="22">
        <f>Tabell2[[#This Row],[Beräknat slutdatum]]-Tabell2[[#This Row],[Kolumn1]]</f>
        <v>1095</v>
      </c>
      <c r="AK8" s="1" t="s">
        <v>65</v>
      </c>
      <c r="AL8" s="1">
        <v>200</v>
      </c>
      <c r="AM8" s="1" t="s">
        <v>29</v>
      </c>
      <c r="AN8" s="2" t="s">
        <v>29</v>
      </c>
      <c r="AO8" s="54">
        <f>Tabell2[[#This Row],[Beräknat slutdatum]]-Tabell2[[#This Row],[Kolumn1]]</f>
        <v>1095</v>
      </c>
      <c r="AY8" s="3">
        <f>SUM(AY4:AY7)</f>
        <v>225</v>
      </c>
      <c r="AZ8" s="55">
        <f>SUM(AZ4+AZ5+AZ6+AZ7)</f>
        <v>100</v>
      </c>
    </row>
    <row r="9" spans="1:53" s="3" customFormat="1" x14ac:dyDescent="0.25">
      <c r="A9" s="5" t="s">
        <v>8</v>
      </c>
      <c r="B9" s="5" t="str">
        <f>INDEX('EPM diarie'!D:E,MATCH(Tabell2[[#This Row],[DNR]],'EPM diarie'!D:D,0),2)</f>
        <v>Studie Covid-19  och koagulopati</v>
      </c>
      <c r="C9" s="1" t="s">
        <v>27</v>
      </c>
      <c r="D9" s="1" t="s">
        <v>34</v>
      </c>
      <c r="E9" s="1" t="str">
        <f>INDEX('EPM diarie'!D:J,MATCH(Tabell2[[#This Row],[DNR]],'EPM diarie'!D:D,0),7)</f>
        <v>Stockholms</v>
      </c>
      <c r="F9" s="1" t="s">
        <v>66</v>
      </c>
      <c r="G9" s="1"/>
      <c r="H9" s="1"/>
      <c r="I9" s="1" t="s">
        <v>163</v>
      </c>
      <c r="J9" s="1"/>
      <c r="K9" s="1"/>
      <c r="L9" s="1"/>
      <c r="M9" s="1" t="s">
        <v>29</v>
      </c>
      <c r="N9" s="1" t="s">
        <v>63</v>
      </c>
      <c r="O9"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9"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 s="1" t="e">
        <f>IF(FIND(Tabell2[[#Headers],[4 § 4 Forskningen avser ett fysiskt ingrepp på en avliden människa.]],Tabell2[[#This Row],[2.1 På vilket eller vilka sätt handlar projektet om forskning]])&gt;0,Tabell2[[#Headers],[4 § 4 Forskningen avser ett fysiskt ingrepp på en avliden människa.]],0)</f>
        <v>#VALUE!</v>
      </c>
      <c r="T9"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 s="1" t="s">
        <v>30</v>
      </c>
      <c r="V9" s="1" t="str">
        <f>IF(FIND(Tabell2[[#Headers],[Hälsa]],Tabell2[[#This Row],[2.2 Ange vilken typ av känsliga personuppgifter som kommer behandlas i projektet.]])&gt;0,Tabell2[[#Headers],[Hälsa]],0)</f>
        <v>Hälsa</v>
      </c>
      <c r="W9" s="1" t="e">
        <f>IF(FIND(Tabell2[[#Headers],[Genetiska uppgifter]],Tabell2[[#This Row],[2.2 Ange vilken typ av känsliga personuppgifter som kommer behandlas i projektet.]])&gt;0,Tabell2[[#Headers],[Genetiska uppgifter]],0)</f>
        <v>#VALUE!</v>
      </c>
      <c r="X9" s="1" t="e">
        <f>IF(FIND(Tabell2[[#Headers],[Ras eller etniskt ursprung]],Tabell2[[#This Row],[2.2 Ange vilken typ av känsliga personuppgifter som kommer behandlas i projektet.]])&gt;0,Tabell2[[#Headers],[Ras eller etniskt ursprung]],0)</f>
        <v>#VALUE!</v>
      </c>
      <c r="Y9" s="1" t="e">
        <f>IF(FIND(Tabell2[[#Headers],[Biometriska uppgifter]],Tabell2[[#This Row],[2.2 Ange vilken typ av känsliga personuppgifter som kommer behandlas i projektet.]])&gt;0,Tabell2[[#Headers],[Biometriska uppgifter]],0)</f>
        <v>#VALUE!</v>
      </c>
      <c r="Z9" s="1" t="e">
        <f>IF(FIND(Tabell2[[#Headers],[En persons sexualliv]],Tabell2[[#This Row],[2.2 Ange vilken typ av känsliga personuppgifter som kommer behandlas i projektet.]])&gt;0,Tabell2[[#Headers],[En persons sexualliv]],0)</f>
        <v>#VALUE!</v>
      </c>
      <c r="AA9" s="1" t="e">
        <f>IF(FIND(Tabell2[[#Headers],[Politiska åsikter]],Tabell2[[#This Row],[2.2 Ange vilken typ av känsliga personuppgifter som kommer behandlas i projektet.]])&gt;0,Tabell2[[#Headers],[Politiska åsikter]],0)</f>
        <v>#VALUE!</v>
      </c>
      <c r="AB9" s="1" t="e">
        <f>IF(FIND(Tabell2[[#Headers],[Religiös eller filosofisk övertygelse]],Tabell2[[#This Row],[2.2 Ange vilken typ av känsliga personuppgifter som kommer behandlas i projektet.]])&gt;0,Tabell2[[#Headers],[Religiös eller filosofisk övertygelse]],0)</f>
        <v>#VALUE!</v>
      </c>
      <c r="AC9" s="1" t="s">
        <v>67</v>
      </c>
      <c r="AD9" s="1" t="s">
        <v>60</v>
      </c>
      <c r="AE9" s="10" t="s">
        <v>68</v>
      </c>
      <c r="AF9" s="10" t="s">
        <v>174</v>
      </c>
      <c r="AG9" s="10">
        <f>IF(Tabell2[[#This Row],[Beräknat startdatum]]="Godkännandedatum",INDEX('EPM diarie'!D:H,MATCH(Tabell2[[#This Row],[DNR]],'EPM diarie'!D:D,0),5),Tabell2[[#This Row],[Beräknat startdatum]])</f>
        <v>43950</v>
      </c>
      <c r="AH9" s="10" t="s">
        <v>69</v>
      </c>
      <c r="AI9" s="10">
        <v>44041</v>
      </c>
      <c r="AJ9" s="22">
        <f>Tabell2[[#This Row],[Beräknat slutdatum]]-Tabell2[[#This Row],[Kolumn1]]</f>
        <v>91</v>
      </c>
      <c r="AK9" s="1" t="s">
        <v>70</v>
      </c>
      <c r="AL9" s="1">
        <v>150</v>
      </c>
      <c r="AM9" s="1" t="s">
        <v>29</v>
      </c>
      <c r="AN9" s="2" t="s">
        <v>29</v>
      </c>
      <c r="AO9" s="54">
        <f>Tabell2[[#This Row],[Beräknat slutdatum]]-Tabell2[[#This Row],[Kolumn1]]</f>
        <v>91</v>
      </c>
      <c r="AZ9" s="55"/>
    </row>
    <row r="10" spans="1:53" s="3" customFormat="1" x14ac:dyDescent="0.25">
      <c r="A10" s="5" t="s">
        <v>9</v>
      </c>
      <c r="B10" s="5" t="str">
        <f>INDEX('EPM diarie'!D:E,MATCH(Tabell2[[#This Row],[DNR]],'EPM diarie'!D:D,0),2)</f>
        <v>Klinisk prövning avseende klinisk effekt av anakinra alternativt tocilizumab jämfört med standardbehandling vid COVID-19 med svår andningspåverkan</v>
      </c>
      <c r="C10" s="1" t="s">
        <v>71</v>
      </c>
      <c r="D10" s="1" t="s">
        <v>34</v>
      </c>
      <c r="E10" s="1" t="str">
        <f>INDEX('EPM diarie'!D:J,MATCH(Tabell2[[#This Row],[DNR]],'EPM diarie'!D:D,0),7)</f>
        <v>Stockholms</v>
      </c>
      <c r="F10" s="1" t="s">
        <v>72</v>
      </c>
      <c r="G10" s="1"/>
      <c r="H10" s="1"/>
      <c r="I10" s="1" t="s">
        <v>163</v>
      </c>
      <c r="J10" s="1"/>
      <c r="K10" s="1"/>
      <c r="L10" s="1"/>
      <c r="M10" s="1" t="s">
        <v>29</v>
      </c>
      <c r="N10" s="1" t="s">
        <v>37</v>
      </c>
      <c r="O10"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0"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0"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 s="1" t="e">
        <f>IF(FIND(Tabell2[[#Headers],[4 § 4 Forskningen avser ett fysiskt ingrepp på en avliden människa.]],Tabell2[[#This Row],[2.1 På vilket eller vilka sätt handlar projektet om forskning]])&gt;0,Tabell2[[#Headers],[4 § 4 Forskningen avser ett fysiskt ingrepp på en avliden människa.]],0)</f>
        <v>#VALUE!</v>
      </c>
      <c r="T10"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 s="1" t="s">
        <v>56</v>
      </c>
      <c r="V10" s="1" t="str">
        <f>IF(FIND(Tabell2[[#Headers],[Hälsa]],Tabell2[[#This Row],[2.2 Ange vilken typ av känsliga personuppgifter som kommer behandlas i projektet.]])&gt;0,Tabell2[[#Headers],[Hälsa]],0)</f>
        <v>Hälsa</v>
      </c>
      <c r="W10" s="1" t="str">
        <f>IF(FIND(Tabell2[[#Headers],[Genetiska uppgifter]],Tabell2[[#This Row],[2.2 Ange vilken typ av känsliga personuppgifter som kommer behandlas i projektet.]])&gt;0,Tabell2[[#Headers],[Genetiska uppgifter]],0)</f>
        <v>Genetiska uppgifter</v>
      </c>
      <c r="X10" s="1" t="e">
        <f>IF(FIND(Tabell2[[#Headers],[Ras eller etniskt ursprung]],Tabell2[[#This Row],[2.2 Ange vilken typ av känsliga personuppgifter som kommer behandlas i projektet.]])&gt;0,Tabell2[[#Headers],[Ras eller etniskt ursprung]],0)</f>
        <v>#VALUE!</v>
      </c>
      <c r="Y10" s="1" t="e">
        <f>IF(FIND(Tabell2[[#Headers],[Biometriska uppgifter]],Tabell2[[#This Row],[2.2 Ange vilken typ av känsliga personuppgifter som kommer behandlas i projektet.]])&gt;0,Tabell2[[#Headers],[Biometriska uppgifter]],0)</f>
        <v>#VALUE!</v>
      </c>
      <c r="Z10" s="1" t="e">
        <f>IF(FIND(Tabell2[[#Headers],[En persons sexualliv]],Tabell2[[#This Row],[2.2 Ange vilken typ av känsliga personuppgifter som kommer behandlas i projektet.]])&gt;0,Tabell2[[#Headers],[En persons sexualliv]],0)</f>
        <v>#VALUE!</v>
      </c>
      <c r="AA10" s="1" t="e">
        <f>IF(FIND(Tabell2[[#Headers],[Politiska åsikter]],Tabell2[[#This Row],[2.2 Ange vilken typ av känsliga personuppgifter som kommer behandlas i projektet.]])&gt;0,Tabell2[[#Headers],[Politiska åsikter]],0)</f>
        <v>#VALUE!</v>
      </c>
      <c r="AB10" s="1" t="e">
        <f>IF(FIND(Tabell2[[#Headers],[Religiös eller filosofisk övertygelse]],Tabell2[[#This Row],[2.2 Ange vilken typ av känsliga personuppgifter som kommer behandlas i projektet.]])&gt;0,Tabell2[[#Headers],[Religiös eller filosofisk övertygelse]],0)</f>
        <v>#VALUE!</v>
      </c>
      <c r="AC10" s="1" t="s">
        <v>73</v>
      </c>
      <c r="AD10" s="1" t="s">
        <v>60</v>
      </c>
      <c r="AE10" s="10" t="s">
        <v>74</v>
      </c>
      <c r="AF10" s="10">
        <v>43937</v>
      </c>
      <c r="AG10" s="10">
        <f>IF(Tabell2[[#This Row],[Beräknat startdatum]]="Godkännandedatum",INDEX('EPM diarie'!D:H,MATCH(Tabell2[[#This Row],[DNR]],'EPM diarie'!D:D,0),5),Tabell2[[#This Row],[Beräknat startdatum]])</f>
        <v>43937</v>
      </c>
      <c r="AH10" s="10">
        <v>44196</v>
      </c>
      <c r="AI10" s="10">
        <f>Tabell2[[#This Row],[5.2 Beräknat slutdatum]]</f>
        <v>44196</v>
      </c>
      <c r="AJ10" s="22">
        <f>Tabell2[[#This Row],[Beräknat slutdatum]]-Tabell2[[#This Row],[Kolumn1]]</f>
        <v>259</v>
      </c>
      <c r="AK10" s="1" t="s">
        <v>75</v>
      </c>
      <c r="AL10" s="1">
        <v>120</v>
      </c>
      <c r="AM10" s="1" t="s">
        <v>29</v>
      </c>
      <c r="AN10" s="2" t="s">
        <v>29</v>
      </c>
      <c r="AO10" s="54">
        <f>Tabell2[[#This Row],[Beräknat slutdatum]]-Tabell2[[#This Row],[Kolumn1]]</f>
        <v>259</v>
      </c>
      <c r="AW10" s="56" t="s">
        <v>2320</v>
      </c>
      <c r="AX10" s="3" t="s">
        <v>29</v>
      </c>
      <c r="AY10" s="3">
        <f>COUNTIFS(AM:AM,"Nej")</f>
        <v>195</v>
      </c>
      <c r="AZ10" s="55">
        <f>100*AY10/SUM($AY$10:$AY$11)</f>
        <v>81.589958158995813</v>
      </c>
      <c r="BA10" s="3" t="s">
        <v>2321</v>
      </c>
    </row>
    <row r="11" spans="1:53" s="3" customFormat="1" x14ac:dyDescent="0.25">
      <c r="A11" s="5" t="s">
        <v>10</v>
      </c>
      <c r="B11" s="5" t="str">
        <f>INDEX('EPM diarie'!D:E,MATCH(Tabell2[[#This Row],[DNR]],'EPM diarie'!D:D,0),2)</f>
        <v>Effekt av olika antivirala läkemedel på SARS-CoV-2 infekterade patienter (¨The NOR-SWE Solidarity multicenter trial)</v>
      </c>
      <c r="C11" s="1" t="s">
        <v>76</v>
      </c>
      <c r="D11" s="1" t="s">
        <v>34</v>
      </c>
      <c r="E11" s="1" t="str">
        <f>INDEX('EPM diarie'!D:J,MATCH(Tabell2[[#This Row],[DNR]],'EPM diarie'!D:D,0),7)</f>
        <v>Stockholms</v>
      </c>
      <c r="F11" s="1" t="s">
        <v>77</v>
      </c>
      <c r="G11" s="1" t="s">
        <v>161</v>
      </c>
      <c r="H11" s="1" t="s">
        <v>162</v>
      </c>
      <c r="I11" s="1" t="s">
        <v>163</v>
      </c>
      <c r="J11" s="1" t="s">
        <v>164</v>
      </c>
      <c r="K11" s="1" t="s">
        <v>165</v>
      </c>
      <c r="L11" s="1" t="s">
        <v>166</v>
      </c>
      <c r="M11" s="1" t="s">
        <v>29</v>
      </c>
      <c r="N11" s="1" t="s">
        <v>78</v>
      </c>
      <c r="O11"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1"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1" s="1" t="e">
        <f>IF(FIND(Tabell2[[#Headers],[4 § 4 Forskningen avser ett fysiskt ingrepp på en avliden människa.]],Tabell2[[#This Row],[2.1 På vilket eller vilka sätt handlar projektet om forskning]])&gt;0,Tabell2[[#Headers],[4 § 4 Forskningen avser ett fysiskt ingrepp på en avliden människa.]],0)</f>
        <v>#VALUE!</v>
      </c>
      <c r="T11"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 s="1" t="s">
        <v>30</v>
      </c>
      <c r="V11" s="1" t="str">
        <f>IF(FIND(Tabell2[[#Headers],[Hälsa]],Tabell2[[#This Row],[2.2 Ange vilken typ av känsliga personuppgifter som kommer behandlas i projektet.]])&gt;0,Tabell2[[#Headers],[Hälsa]],0)</f>
        <v>Hälsa</v>
      </c>
      <c r="W11" s="1" t="e">
        <f>IF(FIND(Tabell2[[#Headers],[Genetiska uppgifter]],Tabell2[[#This Row],[2.2 Ange vilken typ av känsliga personuppgifter som kommer behandlas i projektet.]])&gt;0,Tabell2[[#Headers],[Genetiska uppgifter]],0)</f>
        <v>#VALUE!</v>
      </c>
      <c r="X11" s="1" t="e">
        <f>IF(FIND(Tabell2[[#Headers],[Ras eller etniskt ursprung]],Tabell2[[#This Row],[2.2 Ange vilken typ av känsliga personuppgifter som kommer behandlas i projektet.]])&gt;0,Tabell2[[#Headers],[Ras eller etniskt ursprung]],0)</f>
        <v>#VALUE!</v>
      </c>
      <c r="Y11" s="1" t="e">
        <f>IF(FIND(Tabell2[[#Headers],[Biometriska uppgifter]],Tabell2[[#This Row],[2.2 Ange vilken typ av känsliga personuppgifter som kommer behandlas i projektet.]])&gt;0,Tabell2[[#Headers],[Biometriska uppgifter]],0)</f>
        <v>#VALUE!</v>
      </c>
      <c r="Z11" s="1" t="e">
        <f>IF(FIND(Tabell2[[#Headers],[En persons sexualliv]],Tabell2[[#This Row],[2.2 Ange vilken typ av känsliga personuppgifter som kommer behandlas i projektet.]])&gt;0,Tabell2[[#Headers],[En persons sexualliv]],0)</f>
        <v>#VALUE!</v>
      </c>
      <c r="AA11" s="1" t="e">
        <f>IF(FIND(Tabell2[[#Headers],[Politiska åsikter]],Tabell2[[#This Row],[2.2 Ange vilken typ av känsliga personuppgifter som kommer behandlas i projektet.]])&gt;0,Tabell2[[#Headers],[Politiska åsikter]],0)</f>
        <v>#VALUE!</v>
      </c>
      <c r="AB11" s="1" t="e">
        <f>IF(FIND(Tabell2[[#Headers],[Religiös eller filosofisk övertygelse]],Tabell2[[#This Row],[2.2 Ange vilken typ av känsliga personuppgifter som kommer behandlas i projektet.]])&gt;0,Tabell2[[#Headers],[Religiös eller filosofisk övertygelse]],0)</f>
        <v>#VALUE!</v>
      </c>
      <c r="AC11" s="1" t="s">
        <v>79</v>
      </c>
      <c r="AD11" s="1" t="s">
        <v>60</v>
      </c>
      <c r="AE11" s="10" t="s">
        <v>80</v>
      </c>
      <c r="AF11" s="10">
        <v>44012</v>
      </c>
      <c r="AG11" s="10">
        <f>IF(Tabell2[[#This Row],[Beräknat startdatum]]="Godkännandedatum",INDEX('EPM diarie'!D:H,MATCH(Tabell2[[#This Row],[DNR]],'EPM diarie'!D:D,0),5),Tabell2[[#This Row],[Beräknat startdatum]])</f>
        <v>44012</v>
      </c>
      <c r="AH11" s="10" t="s">
        <v>81</v>
      </c>
      <c r="AI11" s="10">
        <v>44742</v>
      </c>
      <c r="AJ11" s="22">
        <f>Tabell2[[#This Row],[Beräknat slutdatum]]-Tabell2[[#This Row],[Kolumn1]]</f>
        <v>730</v>
      </c>
      <c r="AK11" s="1" t="s">
        <v>82</v>
      </c>
      <c r="AL11" s="1">
        <v>1218</v>
      </c>
      <c r="AM11" s="1" t="s">
        <v>29</v>
      </c>
      <c r="AN11" s="2" t="s">
        <v>29</v>
      </c>
      <c r="AO11" s="54">
        <f>Tabell2[[#This Row],[Beräknat slutdatum]]-Tabell2[[#This Row],[Kolumn1]]</f>
        <v>730</v>
      </c>
      <c r="AX11" s="3" t="s">
        <v>60</v>
      </c>
      <c r="AY11" s="3">
        <f>COUNTIFS(AM:AM,"Ja")</f>
        <v>44</v>
      </c>
      <c r="AZ11" s="55">
        <f>100*AY11/SUM($AY$10:$AY$11)</f>
        <v>18.410041841004183</v>
      </c>
    </row>
    <row r="12" spans="1:53" s="3" customFormat="1" x14ac:dyDescent="0.25">
      <c r="A12" s="5" t="s">
        <v>11</v>
      </c>
      <c r="B12" s="5" t="str">
        <f>INDEX('EPM diarie'!D:E,MATCH(Tabell2[[#This Row],[DNR]],'EPM diarie'!D:D,0),2)</f>
        <v>Effekt av Camostat Mesilat på COVID-19-infektion: En randomiserad, placebokontrollerad läkemedelsstudie (CamoCO-19)</v>
      </c>
      <c r="C12" s="1" t="s">
        <v>83</v>
      </c>
      <c r="D12" s="1" t="s">
        <v>84</v>
      </c>
      <c r="E12" s="1" t="str">
        <f>INDEX('EPM diarie'!D:J,MATCH(Tabell2[[#This Row],[DNR]],'EPM diarie'!D:D,0),7)</f>
        <v>Uppsala-Örebro</v>
      </c>
      <c r="F12" s="1" t="s">
        <v>27</v>
      </c>
      <c r="G12" s="1"/>
      <c r="H12" s="1" t="s">
        <v>162</v>
      </c>
      <c r="I12" s="1"/>
      <c r="J12" s="1"/>
      <c r="K12" s="1"/>
      <c r="L12" s="1"/>
      <c r="M12" s="1" t="s">
        <v>29</v>
      </c>
      <c r="N12" s="1" t="s">
        <v>85</v>
      </c>
      <c r="O12"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 s="1" t="e">
        <f>IF(FIND(Tabell2[[#Headers],[4 § 1 Forskningen innebär ett fysiskt ingrepp på en forskningsperson]],Tabell2[[#This Row],[2.1 På vilket eller vilka sätt handlar projektet om forskning]])&gt;0,Tabell2[[#Headers],[4 § 1 Forskningen innebär ett fysiskt ingrepp på en forskningsperson]],0)</f>
        <v>#VALUE!</v>
      </c>
      <c r="Q12"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2"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 s="1" t="e">
        <f>IF(FIND(Tabell2[[#Headers],[4 § 4 Forskningen avser ett fysiskt ingrepp på en avliden människa.]],Tabell2[[#This Row],[2.1 På vilket eller vilka sätt handlar projektet om forskning]])&gt;0,Tabell2[[#Headers],[4 § 4 Forskningen avser ett fysiskt ingrepp på en avliden människa.]],0)</f>
        <v>#VALUE!</v>
      </c>
      <c r="T12"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 s="1" t="s">
        <v>30</v>
      </c>
      <c r="V12" s="1" t="str">
        <f>IF(FIND(Tabell2[[#Headers],[Hälsa]],Tabell2[[#This Row],[2.2 Ange vilken typ av känsliga personuppgifter som kommer behandlas i projektet.]])&gt;0,Tabell2[[#Headers],[Hälsa]],0)</f>
        <v>Hälsa</v>
      </c>
      <c r="W12" s="1" t="e">
        <f>IF(FIND(Tabell2[[#Headers],[Genetiska uppgifter]],Tabell2[[#This Row],[2.2 Ange vilken typ av känsliga personuppgifter som kommer behandlas i projektet.]])&gt;0,Tabell2[[#Headers],[Genetiska uppgifter]],0)</f>
        <v>#VALUE!</v>
      </c>
      <c r="X12" s="1" t="e">
        <f>IF(FIND(Tabell2[[#Headers],[Ras eller etniskt ursprung]],Tabell2[[#This Row],[2.2 Ange vilken typ av känsliga personuppgifter som kommer behandlas i projektet.]])&gt;0,Tabell2[[#Headers],[Ras eller etniskt ursprung]],0)</f>
        <v>#VALUE!</v>
      </c>
      <c r="Y12" s="1" t="e">
        <f>IF(FIND(Tabell2[[#Headers],[Biometriska uppgifter]],Tabell2[[#This Row],[2.2 Ange vilken typ av känsliga personuppgifter som kommer behandlas i projektet.]])&gt;0,Tabell2[[#Headers],[Biometriska uppgifter]],0)</f>
        <v>#VALUE!</v>
      </c>
      <c r="Z12" s="1" t="e">
        <f>IF(FIND(Tabell2[[#Headers],[En persons sexualliv]],Tabell2[[#This Row],[2.2 Ange vilken typ av känsliga personuppgifter som kommer behandlas i projektet.]])&gt;0,Tabell2[[#Headers],[En persons sexualliv]],0)</f>
        <v>#VALUE!</v>
      </c>
      <c r="AA12" s="1" t="e">
        <f>IF(FIND(Tabell2[[#Headers],[Politiska åsikter]],Tabell2[[#This Row],[2.2 Ange vilken typ av känsliga personuppgifter som kommer behandlas i projektet.]])&gt;0,Tabell2[[#Headers],[Politiska åsikter]],0)</f>
        <v>#VALUE!</v>
      </c>
      <c r="AB12" s="1" t="e">
        <f>IF(FIND(Tabell2[[#Headers],[Religiös eller filosofisk övertygelse]],Tabell2[[#This Row],[2.2 Ange vilken typ av känsliga personuppgifter som kommer behandlas i projektet.]])&gt;0,Tabell2[[#Headers],[Religiös eller filosofisk övertygelse]],0)</f>
        <v>#VALUE!</v>
      </c>
      <c r="AC12" s="1" t="s">
        <v>86</v>
      </c>
      <c r="AD12" s="1" t="s">
        <v>60</v>
      </c>
      <c r="AE12" s="10" t="s">
        <v>87</v>
      </c>
      <c r="AF12" s="10">
        <v>43982</v>
      </c>
      <c r="AG12" s="10">
        <f>IF(Tabell2[[#This Row],[Beräknat startdatum]]="Godkännandedatum",INDEX('EPM diarie'!D:H,MATCH(Tabell2[[#This Row],[DNR]],'EPM diarie'!D:D,0),5),Tabell2[[#This Row],[Beräknat startdatum]])</f>
        <v>43982</v>
      </c>
      <c r="AH12" s="10" t="s">
        <v>88</v>
      </c>
      <c r="AI12" s="10">
        <v>44347</v>
      </c>
      <c r="AJ12" s="22">
        <f>Tabell2[[#This Row],[Beräknat slutdatum]]-Tabell2[[#This Row],[Kolumn1]]</f>
        <v>365</v>
      </c>
      <c r="AK12" s="1" t="s">
        <v>89</v>
      </c>
      <c r="AL12" s="1">
        <v>30</v>
      </c>
      <c r="AM12" s="1" t="s">
        <v>29</v>
      </c>
      <c r="AN12" s="2" t="s">
        <v>29</v>
      </c>
      <c r="AO12" s="54">
        <f>Tabell2[[#This Row],[Beräknat slutdatum]]-Tabell2[[#This Row],[Kolumn1]]</f>
        <v>365</v>
      </c>
    </row>
    <row r="13" spans="1:53" s="3" customFormat="1" x14ac:dyDescent="0.25">
      <c r="A13" s="5" t="s">
        <v>12</v>
      </c>
      <c r="B13" s="5" t="str">
        <f>INDEX('EPM diarie'!D:E,MATCH(Tabell2[[#This Row],[DNR]],'EPM diarie'!D:D,0),2)</f>
        <v>Effekt av hämmad androgensignalering genom behandling av patienter med Covid-19 med enzalutamide</v>
      </c>
      <c r="C13" s="1" t="s">
        <v>90</v>
      </c>
      <c r="D13" s="1" t="s">
        <v>28</v>
      </c>
      <c r="E13" s="1" t="str">
        <f>INDEX('EPM diarie'!D:J,MATCH(Tabell2[[#This Row],[DNR]],'EPM diarie'!D:D,0),7)</f>
        <v>Norra</v>
      </c>
      <c r="F13" s="1" t="s">
        <v>27</v>
      </c>
      <c r="G13" s="1" t="s">
        <v>161</v>
      </c>
      <c r="H13" s="1"/>
      <c r="I13" s="1"/>
      <c r="J13" s="1"/>
      <c r="K13" s="1"/>
      <c r="L13" s="1"/>
      <c r="M13" s="1" t="s">
        <v>29</v>
      </c>
      <c r="N13" s="1" t="s">
        <v>37</v>
      </c>
      <c r="O1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3"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 s="1" t="e">
        <f>IF(FIND(Tabell2[[#Headers],[4 § 4 Forskningen avser ett fysiskt ingrepp på en avliden människa.]],Tabell2[[#This Row],[2.1 På vilket eller vilka sätt handlar projektet om forskning]])&gt;0,Tabell2[[#Headers],[4 § 4 Forskningen avser ett fysiskt ingrepp på en avliden människa.]],0)</f>
        <v>#VALUE!</v>
      </c>
      <c r="T1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 s="1" t="s">
        <v>56</v>
      </c>
      <c r="V13" s="1" t="str">
        <f>IF(FIND(Tabell2[[#Headers],[Hälsa]],Tabell2[[#This Row],[2.2 Ange vilken typ av känsliga personuppgifter som kommer behandlas i projektet.]])&gt;0,Tabell2[[#Headers],[Hälsa]],0)</f>
        <v>Hälsa</v>
      </c>
      <c r="W13" s="1" t="str">
        <f>IF(FIND(Tabell2[[#Headers],[Genetiska uppgifter]],Tabell2[[#This Row],[2.2 Ange vilken typ av känsliga personuppgifter som kommer behandlas i projektet.]])&gt;0,Tabell2[[#Headers],[Genetiska uppgifter]],0)</f>
        <v>Genetiska uppgifter</v>
      </c>
      <c r="X13" s="1" t="e">
        <f>IF(FIND(Tabell2[[#Headers],[Ras eller etniskt ursprung]],Tabell2[[#This Row],[2.2 Ange vilken typ av känsliga personuppgifter som kommer behandlas i projektet.]])&gt;0,Tabell2[[#Headers],[Ras eller etniskt ursprung]],0)</f>
        <v>#VALUE!</v>
      </c>
      <c r="Y13" s="1" t="e">
        <f>IF(FIND(Tabell2[[#Headers],[Biometriska uppgifter]],Tabell2[[#This Row],[2.2 Ange vilken typ av känsliga personuppgifter som kommer behandlas i projektet.]])&gt;0,Tabell2[[#Headers],[Biometriska uppgifter]],0)</f>
        <v>#VALUE!</v>
      </c>
      <c r="Z13" s="1" t="e">
        <f>IF(FIND(Tabell2[[#Headers],[En persons sexualliv]],Tabell2[[#This Row],[2.2 Ange vilken typ av känsliga personuppgifter som kommer behandlas i projektet.]])&gt;0,Tabell2[[#Headers],[En persons sexualliv]],0)</f>
        <v>#VALUE!</v>
      </c>
      <c r="AA13" s="1" t="e">
        <f>IF(FIND(Tabell2[[#Headers],[Politiska åsikter]],Tabell2[[#This Row],[2.2 Ange vilken typ av känsliga personuppgifter som kommer behandlas i projektet.]])&gt;0,Tabell2[[#Headers],[Politiska åsikter]],0)</f>
        <v>#VALUE!</v>
      </c>
      <c r="AB13" s="1" t="e">
        <f>IF(FIND(Tabell2[[#Headers],[Religiös eller filosofisk övertygelse]],Tabell2[[#This Row],[2.2 Ange vilken typ av känsliga personuppgifter som kommer behandlas i projektet.]])&gt;0,Tabell2[[#Headers],[Religiös eller filosofisk övertygelse]],0)</f>
        <v>#VALUE!</v>
      </c>
      <c r="AC13" s="1" t="s">
        <v>91</v>
      </c>
      <c r="AD13" s="1" t="s">
        <v>60</v>
      </c>
      <c r="AE13" s="10">
        <v>43955</v>
      </c>
      <c r="AF13" s="10">
        <f>Tabell2[[#This Row],[5.1 Beräknat startdatum]]</f>
        <v>43955</v>
      </c>
      <c r="AG13" s="10">
        <f>IF(Tabell2[[#This Row],[Beräknat startdatum]]="Godkännandedatum",INDEX('EPM diarie'!D:H,MATCH(Tabell2[[#This Row],[DNR]],'EPM diarie'!D:D,0),5),Tabell2[[#This Row],[Beräknat startdatum]])</f>
        <v>43955</v>
      </c>
      <c r="AH13" s="10">
        <v>44685</v>
      </c>
      <c r="AI13" s="10">
        <f>Tabell2[[#This Row],[5.2 Beräknat slutdatum]]</f>
        <v>44685</v>
      </c>
      <c r="AJ13" s="22">
        <f>Tabell2[[#This Row],[Beräknat slutdatum]]-Tabell2[[#This Row],[Kolumn1]]</f>
        <v>730</v>
      </c>
      <c r="AK13" s="1" t="s">
        <v>92</v>
      </c>
      <c r="AL13" s="1">
        <v>400</v>
      </c>
      <c r="AM13" s="1" t="s">
        <v>29</v>
      </c>
      <c r="AN13" s="2" t="s">
        <v>60</v>
      </c>
      <c r="AO13" s="54">
        <f>Tabell2[[#This Row],[Beräknat slutdatum]]-Tabell2[[#This Row],[Kolumn1]]</f>
        <v>730</v>
      </c>
      <c r="AW13" s="56" t="s">
        <v>2322</v>
      </c>
      <c r="AX13" s="3" t="s">
        <v>29</v>
      </c>
      <c r="AY13" s="3">
        <f>COUNTIFS(AN:AN,AX13)</f>
        <v>132</v>
      </c>
      <c r="AZ13" s="55">
        <f>100*AY13/SUM($AY$13:$AY$14)</f>
        <v>54.771784232365142</v>
      </c>
    </row>
    <row r="14" spans="1:53" s="3" customFormat="1" x14ac:dyDescent="0.25">
      <c r="A14" s="5" t="s">
        <v>13</v>
      </c>
      <c r="B14" s="5" t="str">
        <f>INDEX('EPM diarie'!D:E,MATCH(Tabell2[[#This Row],[DNR]],'EPM diarie'!D:D,0),2)</f>
        <v>HALT Covid-19 studien: Inhalation av Ciklesonid mot SARS-coronavirus-2 orsakad lunginflammation: En randomiserad oblindad behandlingsstudie.</v>
      </c>
      <c r="C14" s="1" t="s">
        <v>93</v>
      </c>
      <c r="D14" s="1" t="s">
        <v>66</v>
      </c>
      <c r="E14" s="1" t="str">
        <f>INDEX('EPM diarie'!D:J,MATCH(Tabell2[[#This Row],[DNR]],'EPM diarie'!D:D,0),7)</f>
        <v>Stockholms</v>
      </c>
      <c r="F14" s="1" t="s">
        <v>27</v>
      </c>
      <c r="G14" s="1"/>
      <c r="H14" s="1"/>
      <c r="I14" s="1" t="s">
        <v>163</v>
      </c>
      <c r="J14" s="1"/>
      <c r="K14" s="1"/>
      <c r="L14" s="1"/>
      <c r="M14" s="1" t="s">
        <v>29</v>
      </c>
      <c r="N14" s="1" t="s">
        <v>85</v>
      </c>
      <c r="O1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 s="1" t="e">
        <f>IF(FIND(Tabell2[[#Headers],[4 § 1 Forskningen innebär ett fysiskt ingrepp på en forskningsperson]],Tabell2[[#This Row],[2.1 På vilket eller vilka sätt handlar projektet om forskning]])&gt;0,Tabell2[[#Headers],[4 § 1 Forskningen innebär ett fysiskt ingrepp på en forskningsperson]],0)</f>
        <v>#VALUE!</v>
      </c>
      <c r="Q14"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4"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 s="1" t="e">
        <f>IF(FIND(Tabell2[[#Headers],[4 § 4 Forskningen avser ett fysiskt ingrepp på en avliden människa.]],Tabell2[[#This Row],[2.1 På vilket eller vilka sätt handlar projektet om forskning]])&gt;0,Tabell2[[#Headers],[4 § 4 Forskningen avser ett fysiskt ingrepp på en avliden människa.]],0)</f>
        <v>#VALUE!</v>
      </c>
      <c r="T1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 s="1" t="s">
        <v>30</v>
      </c>
      <c r="V14" s="1" t="str">
        <f>IF(FIND(Tabell2[[#Headers],[Hälsa]],Tabell2[[#This Row],[2.2 Ange vilken typ av känsliga personuppgifter som kommer behandlas i projektet.]])&gt;0,Tabell2[[#Headers],[Hälsa]],0)</f>
        <v>Hälsa</v>
      </c>
      <c r="W14" s="1" t="e">
        <f>IF(FIND(Tabell2[[#Headers],[Genetiska uppgifter]],Tabell2[[#This Row],[2.2 Ange vilken typ av känsliga personuppgifter som kommer behandlas i projektet.]])&gt;0,Tabell2[[#Headers],[Genetiska uppgifter]],0)</f>
        <v>#VALUE!</v>
      </c>
      <c r="X14" s="1" t="e">
        <f>IF(FIND(Tabell2[[#Headers],[Ras eller etniskt ursprung]],Tabell2[[#This Row],[2.2 Ange vilken typ av känsliga personuppgifter som kommer behandlas i projektet.]])&gt;0,Tabell2[[#Headers],[Ras eller etniskt ursprung]],0)</f>
        <v>#VALUE!</v>
      </c>
      <c r="Y14" s="1" t="e">
        <f>IF(FIND(Tabell2[[#Headers],[Biometriska uppgifter]],Tabell2[[#This Row],[2.2 Ange vilken typ av känsliga personuppgifter som kommer behandlas i projektet.]])&gt;0,Tabell2[[#Headers],[Biometriska uppgifter]],0)</f>
        <v>#VALUE!</v>
      </c>
      <c r="Z14" s="1" t="e">
        <f>IF(FIND(Tabell2[[#Headers],[En persons sexualliv]],Tabell2[[#This Row],[2.2 Ange vilken typ av känsliga personuppgifter som kommer behandlas i projektet.]])&gt;0,Tabell2[[#Headers],[En persons sexualliv]],0)</f>
        <v>#VALUE!</v>
      </c>
      <c r="AA14" s="1" t="e">
        <f>IF(FIND(Tabell2[[#Headers],[Politiska åsikter]],Tabell2[[#This Row],[2.2 Ange vilken typ av känsliga personuppgifter som kommer behandlas i projektet.]])&gt;0,Tabell2[[#Headers],[Politiska åsikter]],0)</f>
        <v>#VALUE!</v>
      </c>
      <c r="AB14" s="1" t="e">
        <f>IF(FIND(Tabell2[[#Headers],[Religiös eller filosofisk övertygelse]],Tabell2[[#This Row],[2.2 Ange vilken typ av känsliga personuppgifter som kommer behandlas i projektet.]])&gt;0,Tabell2[[#Headers],[Religiös eller filosofisk övertygelse]],0)</f>
        <v>#VALUE!</v>
      </c>
      <c r="AC14" s="1" t="s">
        <v>94</v>
      </c>
      <c r="AD14" s="1" t="s">
        <v>60</v>
      </c>
      <c r="AE14" s="10">
        <v>43952</v>
      </c>
      <c r="AF14" s="10">
        <f>Tabell2[[#This Row],[5.1 Beräknat startdatum]]</f>
        <v>43952</v>
      </c>
      <c r="AG14" s="10">
        <f>IF(Tabell2[[#This Row],[Beräknat startdatum]]="Godkännandedatum",INDEX('EPM diarie'!D:H,MATCH(Tabell2[[#This Row],[DNR]],'EPM diarie'!D:D,0),5),Tabell2[[#This Row],[Beräknat startdatum]])</f>
        <v>43952</v>
      </c>
      <c r="AH14" s="10">
        <v>44316</v>
      </c>
      <c r="AI14" s="10">
        <f>Tabell2[[#This Row],[5.2 Beräknat slutdatum]]</f>
        <v>44316</v>
      </c>
      <c r="AJ14" s="22">
        <f>Tabell2[[#This Row],[Beräknat slutdatum]]-Tabell2[[#This Row],[Kolumn1]]</f>
        <v>364</v>
      </c>
      <c r="AK14" s="1">
        <v>446</v>
      </c>
      <c r="AL14" s="1">
        <v>446</v>
      </c>
      <c r="AM14" s="1" t="s">
        <v>29</v>
      </c>
      <c r="AN14" s="2" t="s">
        <v>29</v>
      </c>
      <c r="AO14" s="54">
        <f>Tabell2[[#This Row],[Beräknat slutdatum]]-Tabell2[[#This Row],[Kolumn1]]</f>
        <v>364</v>
      </c>
      <c r="AX14" s="3" t="s">
        <v>60</v>
      </c>
      <c r="AY14" s="3">
        <f>COUNTIFS(AN:AN,AX14)</f>
        <v>109</v>
      </c>
      <c r="AZ14" s="55">
        <f>100*AY14/SUM($AY$13:$AY$14)</f>
        <v>45.228215767634858</v>
      </c>
      <c r="BA14" s="3" t="s">
        <v>2324</v>
      </c>
    </row>
    <row r="15" spans="1:53" s="3" customFormat="1" x14ac:dyDescent="0.25">
      <c r="A15" s="5" t="s">
        <v>15</v>
      </c>
      <c r="B15" s="5" t="str">
        <f>INDEX('EPM diarie'!D:E,MATCH(Tabell2[[#This Row],[DNR]],'EPM diarie'!D:D,0),2)</f>
        <v>Covid-19: RECOVER - En randomiserad studie med RAAS-Blockad till patienter med svår Covid-19-infektion</v>
      </c>
      <c r="C15" s="1" t="s">
        <v>95</v>
      </c>
      <c r="D15" s="1" t="s">
        <v>34</v>
      </c>
      <c r="E15" s="1" t="str">
        <f>INDEX('EPM diarie'!D:J,MATCH(Tabell2[[#This Row],[DNR]],'EPM diarie'!D:D,0),7)</f>
        <v>Stockholms</v>
      </c>
      <c r="F15" s="1" t="s">
        <v>27</v>
      </c>
      <c r="G15" s="1"/>
      <c r="H15" s="1"/>
      <c r="I15" s="1" t="s">
        <v>163</v>
      </c>
      <c r="J15" s="1"/>
      <c r="K15" s="1"/>
      <c r="L15" s="1"/>
      <c r="M15" s="1" t="s">
        <v>29</v>
      </c>
      <c r="N15" s="1" t="s">
        <v>96</v>
      </c>
      <c r="O1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 s="1" t="e">
        <f>IF(FIND(Tabell2[[#Headers],[4 § 1 Forskningen innebär ett fysiskt ingrepp på en forskningsperson]],Tabell2[[#This Row],[2.1 På vilket eller vilka sätt handlar projektet om forskning]])&gt;0,Tabell2[[#Headers],[4 § 1 Forskningen innebär ett fysiskt ingrepp på en forskningsperson]],0)</f>
        <v>#VALUE!</v>
      </c>
      <c r="Q15"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5" s="1" t="e">
        <f>IF(FIND(Tabell2[[#Headers],[4 § 4 Forskningen avser ett fysiskt ingrepp på en avliden människa.]],Tabell2[[#This Row],[2.1 På vilket eller vilka sätt handlar projektet om forskning]])&gt;0,Tabell2[[#Headers],[4 § 4 Forskningen avser ett fysiskt ingrepp på en avliden människa.]],0)</f>
        <v>#VALUE!</v>
      </c>
      <c r="T1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 s="1" t="s">
        <v>30</v>
      </c>
      <c r="V15" s="1" t="str">
        <f>IF(FIND(Tabell2[[#Headers],[Hälsa]],Tabell2[[#This Row],[2.2 Ange vilken typ av känsliga personuppgifter som kommer behandlas i projektet.]])&gt;0,Tabell2[[#Headers],[Hälsa]],0)</f>
        <v>Hälsa</v>
      </c>
      <c r="W15" s="1" t="e">
        <f>IF(FIND(Tabell2[[#Headers],[Genetiska uppgifter]],Tabell2[[#This Row],[2.2 Ange vilken typ av känsliga personuppgifter som kommer behandlas i projektet.]])&gt;0,Tabell2[[#Headers],[Genetiska uppgifter]],0)</f>
        <v>#VALUE!</v>
      </c>
      <c r="X15" s="1" t="e">
        <f>IF(FIND(Tabell2[[#Headers],[Ras eller etniskt ursprung]],Tabell2[[#This Row],[2.2 Ange vilken typ av känsliga personuppgifter som kommer behandlas i projektet.]])&gt;0,Tabell2[[#Headers],[Ras eller etniskt ursprung]],0)</f>
        <v>#VALUE!</v>
      </c>
      <c r="Y15" s="1" t="e">
        <f>IF(FIND(Tabell2[[#Headers],[Biometriska uppgifter]],Tabell2[[#This Row],[2.2 Ange vilken typ av känsliga personuppgifter som kommer behandlas i projektet.]])&gt;0,Tabell2[[#Headers],[Biometriska uppgifter]],0)</f>
        <v>#VALUE!</v>
      </c>
      <c r="Z15" s="1" t="e">
        <f>IF(FIND(Tabell2[[#Headers],[En persons sexualliv]],Tabell2[[#This Row],[2.2 Ange vilken typ av känsliga personuppgifter som kommer behandlas i projektet.]])&gt;0,Tabell2[[#Headers],[En persons sexualliv]],0)</f>
        <v>#VALUE!</v>
      </c>
      <c r="AA15" s="1" t="e">
        <f>IF(FIND(Tabell2[[#Headers],[Politiska åsikter]],Tabell2[[#This Row],[2.2 Ange vilken typ av känsliga personuppgifter som kommer behandlas i projektet.]])&gt;0,Tabell2[[#Headers],[Politiska åsikter]],0)</f>
        <v>#VALUE!</v>
      </c>
      <c r="AB15" s="1" t="e">
        <f>IF(FIND(Tabell2[[#Headers],[Religiös eller filosofisk övertygelse]],Tabell2[[#This Row],[2.2 Ange vilken typ av känsliga personuppgifter som kommer behandlas i projektet.]])&gt;0,Tabell2[[#Headers],[Religiös eller filosofisk övertygelse]],0)</f>
        <v>#VALUE!</v>
      </c>
      <c r="AC15" s="1" t="s">
        <v>97</v>
      </c>
      <c r="AD15" s="1" t="s">
        <v>60</v>
      </c>
      <c r="AE15" s="10" t="s">
        <v>48</v>
      </c>
      <c r="AF15" s="10" t="s">
        <v>174</v>
      </c>
      <c r="AG15" s="10">
        <f>IF(Tabell2[[#This Row],[Beräknat startdatum]]="Godkännandedatum",INDEX('EPM diarie'!D:H,MATCH(Tabell2[[#This Row],[DNR]],'EPM diarie'!D:D,0),5),Tabell2[[#This Row],[Beräknat startdatum]])</f>
        <v>43969</v>
      </c>
      <c r="AH15" s="10" t="s">
        <v>98</v>
      </c>
      <c r="AI15" s="10">
        <v>44061</v>
      </c>
      <c r="AJ15" s="22">
        <f>Tabell2[[#This Row],[Beräknat slutdatum]]-Tabell2[[#This Row],[Kolumn1]]</f>
        <v>92</v>
      </c>
      <c r="AK15" s="1" t="s">
        <v>99</v>
      </c>
      <c r="AL15" s="1">
        <v>750</v>
      </c>
      <c r="AM15" s="1" t="s">
        <v>29</v>
      </c>
      <c r="AN15" s="2" t="s">
        <v>60</v>
      </c>
      <c r="AO15" s="54">
        <f>Tabell2[[#This Row],[Beräknat slutdatum]]-Tabell2[[#This Row],[Kolumn1]]</f>
        <v>92</v>
      </c>
    </row>
    <row r="16" spans="1:53" s="3" customFormat="1" x14ac:dyDescent="0.25">
      <c r="A16" s="5" t="s">
        <v>14</v>
      </c>
      <c r="B16" s="5" t="str">
        <f>INDEX('EPM diarie'!D:E,MATCH(Tabell2[[#This Row],[DNR]],'EPM diarie'!D:D,0),2)</f>
        <v>COPE - Covid-19 under graviditet och i tidig barndom</v>
      </c>
      <c r="C16" s="1" t="s">
        <v>27</v>
      </c>
      <c r="D16" s="1" t="s">
        <v>61</v>
      </c>
      <c r="E16" s="1" t="str">
        <f>INDEX('EPM diarie'!D:J,MATCH(Tabell2[[#This Row],[DNR]],'EPM diarie'!D:D,0),7)</f>
        <v>Västra</v>
      </c>
      <c r="F16" s="1" t="s">
        <v>100</v>
      </c>
      <c r="G16" s="1" t="s">
        <v>161</v>
      </c>
      <c r="H16" s="1" t="s">
        <v>162</v>
      </c>
      <c r="I16" s="1" t="s">
        <v>163</v>
      </c>
      <c r="J16" s="1" t="s">
        <v>164</v>
      </c>
      <c r="K16" s="1" t="s">
        <v>165</v>
      </c>
      <c r="L16" s="1" t="s">
        <v>166</v>
      </c>
      <c r="M16" s="1" t="s">
        <v>29</v>
      </c>
      <c r="N16" s="1" t="s">
        <v>96</v>
      </c>
      <c r="O1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 s="1" t="e">
        <f>IF(FIND(Tabell2[[#Headers],[4 § 1 Forskningen innebär ett fysiskt ingrepp på en forskningsperson]],Tabell2[[#This Row],[2.1 På vilket eller vilka sätt handlar projektet om forskning]])&gt;0,Tabell2[[#Headers],[4 § 1 Forskningen innebär ett fysiskt ingrepp på en forskningsperson]],0)</f>
        <v>#VALUE!</v>
      </c>
      <c r="Q16"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6" s="1" t="e">
        <f>IF(FIND(Tabell2[[#Headers],[4 § 4 Forskningen avser ett fysiskt ingrepp på en avliden människa.]],Tabell2[[#This Row],[2.1 På vilket eller vilka sätt handlar projektet om forskning]])&gt;0,Tabell2[[#Headers],[4 § 4 Forskningen avser ett fysiskt ingrepp på en avliden människa.]],0)</f>
        <v>#VALUE!</v>
      </c>
      <c r="T1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 s="1" t="s">
        <v>30</v>
      </c>
      <c r="V16" s="1" t="str">
        <f>IF(FIND(Tabell2[[#Headers],[Hälsa]],Tabell2[[#This Row],[2.2 Ange vilken typ av känsliga personuppgifter som kommer behandlas i projektet.]])&gt;0,Tabell2[[#Headers],[Hälsa]],0)</f>
        <v>Hälsa</v>
      </c>
      <c r="W16" s="1" t="e">
        <f>IF(FIND(Tabell2[[#Headers],[Genetiska uppgifter]],Tabell2[[#This Row],[2.2 Ange vilken typ av känsliga personuppgifter som kommer behandlas i projektet.]])&gt;0,Tabell2[[#Headers],[Genetiska uppgifter]],0)</f>
        <v>#VALUE!</v>
      </c>
      <c r="X16" s="1" t="e">
        <f>IF(FIND(Tabell2[[#Headers],[Ras eller etniskt ursprung]],Tabell2[[#This Row],[2.2 Ange vilken typ av känsliga personuppgifter som kommer behandlas i projektet.]])&gt;0,Tabell2[[#Headers],[Ras eller etniskt ursprung]],0)</f>
        <v>#VALUE!</v>
      </c>
      <c r="Y16" s="1" t="e">
        <f>IF(FIND(Tabell2[[#Headers],[Biometriska uppgifter]],Tabell2[[#This Row],[2.2 Ange vilken typ av känsliga personuppgifter som kommer behandlas i projektet.]])&gt;0,Tabell2[[#Headers],[Biometriska uppgifter]],0)</f>
        <v>#VALUE!</v>
      </c>
      <c r="Z16" s="1" t="e">
        <f>IF(FIND(Tabell2[[#Headers],[En persons sexualliv]],Tabell2[[#This Row],[2.2 Ange vilken typ av känsliga personuppgifter som kommer behandlas i projektet.]])&gt;0,Tabell2[[#Headers],[En persons sexualliv]],0)</f>
        <v>#VALUE!</v>
      </c>
      <c r="AA16" s="1" t="e">
        <f>IF(FIND(Tabell2[[#Headers],[Politiska åsikter]],Tabell2[[#This Row],[2.2 Ange vilken typ av känsliga personuppgifter som kommer behandlas i projektet.]])&gt;0,Tabell2[[#Headers],[Politiska åsikter]],0)</f>
        <v>#VALUE!</v>
      </c>
      <c r="AB16" s="1" t="e">
        <f>IF(FIND(Tabell2[[#Headers],[Religiös eller filosofisk övertygelse]],Tabell2[[#This Row],[2.2 Ange vilken typ av känsliga personuppgifter som kommer behandlas i projektet.]])&gt;0,Tabell2[[#Headers],[Religiös eller filosofisk övertygelse]],0)</f>
        <v>#VALUE!</v>
      </c>
      <c r="AC16" s="1" t="s">
        <v>101</v>
      </c>
      <c r="AD16" s="1" t="s">
        <v>60</v>
      </c>
      <c r="AE16" s="10">
        <v>43952</v>
      </c>
      <c r="AF16" s="10">
        <f>Tabell2[[#This Row],[5.1 Beräknat startdatum]]</f>
        <v>43952</v>
      </c>
      <c r="AG16" s="10">
        <f>IF(Tabell2[[#This Row],[Beräknat startdatum]]="Godkännandedatum",INDEX('EPM diarie'!D:H,MATCH(Tabell2[[#This Row],[DNR]],'EPM diarie'!D:D,0),5),Tabell2[[#This Row],[Beräknat startdatum]])</f>
        <v>43952</v>
      </c>
      <c r="AH16" s="10" t="s">
        <v>102</v>
      </c>
      <c r="AI16" s="10" t="s">
        <v>175</v>
      </c>
      <c r="AJ16" s="22" t="e">
        <f>Tabell2[[#This Row],[Beräknat slutdatum]]-Tabell2[[#This Row],[Kolumn1]]</f>
        <v>#VALUE!</v>
      </c>
      <c r="AK16" s="1" t="s">
        <v>103</v>
      </c>
      <c r="AL16" s="1">
        <v>1200</v>
      </c>
      <c r="AM16" s="1" t="s">
        <v>60</v>
      </c>
      <c r="AN16" s="2" t="s">
        <v>60</v>
      </c>
      <c r="AO16" s="54" t="e">
        <f>Tabell2[[#This Row],[Beräknat slutdatum]]-Tabell2[[#This Row],[Kolumn1]]</f>
        <v>#VALUE!</v>
      </c>
    </row>
    <row r="17" spans="1:56" s="3" customFormat="1" x14ac:dyDescent="0.25">
      <c r="A17" s="5" t="s">
        <v>16</v>
      </c>
      <c r="B17" s="5" t="str">
        <f>INDEX('EPM diarie'!D:E,MATCH(Tabell2[[#This Row],[DNR]],'EPM diarie'!D:D,0),2)</f>
        <v>Aerosoliserat DNas för behandling av andningssvikt vid COVID-19 infektion- en fas 2, öppen, randomiserad prövning.</v>
      </c>
      <c r="C17" s="1" t="s">
        <v>104</v>
      </c>
      <c r="D17" s="1" t="s">
        <v>105</v>
      </c>
      <c r="E17" s="1" t="str">
        <f>INDEX('EPM diarie'!D:J,MATCH(Tabell2[[#This Row],[DNR]],'EPM diarie'!D:D,0),7)</f>
        <v>Södra</v>
      </c>
      <c r="F17" s="1" t="s">
        <v>27</v>
      </c>
      <c r="G17" s="1"/>
      <c r="H17" s="1"/>
      <c r="I17" s="1"/>
      <c r="J17" s="1"/>
      <c r="K17" s="1"/>
      <c r="L17" s="1" t="s">
        <v>166</v>
      </c>
      <c r="M17" s="1" t="s">
        <v>29</v>
      </c>
      <c r="N17" s="1" t="s">
        <v>63</v>
      </c>
      <c r="O1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 s="1" t="e">
        <f>IF(FIND(Tabell2[[#Headers],[4 § 4 Forskningen avser ett fysiskt ingrepp på en avliden människa.]],Tabell2[[#This Row],[2.1 På vilket eller vilka sätt handlar projektet om forskning]])&gt;0,Tabell2[[#Headers],[4 § 4 Forskningen avser ett fysiskt ingrepp på en avliden människa.]],0)</f>
        <v>#VALUE!</v>
      </c>
      <c r="T1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 s="1" t="s">
        <v>30</v>
      </c>
      <c r="V17" s="1" t="str">
        <f>IF(FIND(Tabell2[[#Headers],[Hälsa]],Tabell2[[#This Row],[2.2 Ange vilken typ av känsliga personuppgifter som kommer behandlas i projektet.]])&gt;0,Tabell2[[#Headers],[Hälsa]],0)</f>
        <v>Hälsa</v>
      </c>
      <c r="W17" s="1" t="e">
        <f>IF(FIND(Tabell2[[#Headers],[Genetiska uppgifter]],Tabell2[[#This Row],[2.2 Ange vilken typ av känsliga personuppgifter som kommer behandlas i projektet.]])&gt;0,Tabell2[[#Headers],[Genetiska uppgifter]],0)</f>
        <v>#VALUE!</v>
      </c>
      <c r="X17" s="1" t="e">
        <f>IF(FIND(Tabell2[[#Headers],[Ras eller etniskt ursprung]],Tabell2[[#This Row],[2.2 Ange vilken typ av känsliga personuppgifter som kommer behandlas i projektet.]])&gt;0,Tabell2[[#Headers],[Ras eller etniskt ursprung]],0)</f>
        <v>#VALUE!</v>
      </c>
      <c r="Y17" s="1" t="e">
        <f>IF(FIND(Tabell2[[#Headers],[Biometriska uppgifter]],Tabell2[[#This Row],[2.2 Ange vilken typ av känsliga personuppgifter som kommer behandlas i projektet.]])&gt;0,Tabell2[[#Headers],[Biometriska uppgifter]],0)</f>
        <v>#VALUE!</v>
      </c>
      <c r="Z17" s="1" t="e">
        <f>IF(FIND(Tabell2[[#Headers],[En persons sexualliv]],Tabell2[[#This Row],[2.2 Ange vilken typ av känsliga personuppgifter som kommer behandlas i projektet.]])&gt;0,Tabell2[[#Headers],[En persons sexualliv]],0)</f>
        <v>#VALUE!</v>
      </c>
      <c r="AA17" s="1" t="e">
        <f>IF(FIND(Tabell2[[#Headers],[Politiska åsikter]],Tabell2[[#This Row],[2.2 Ange vilken typ av känsliga personuppgifter som kommer behandlas i projektet.]])&gt;0,Tabell2[[#Headers],[Politiska åsikter]],0)</f>
        <v>#VALUE!</v>
      </c>
      <c r="AB17" s="1" t="e">
        <f>IF(FIND(Tabell2[[#Headers],[Religiös eller filosofisk övertygelse]],Tabell2[[#This Row],[2.2 Ange vilken typ av känsliga personuppgifter som kommer behandlas i projektet.]])&gt;0,Tabell2[[#Headers],[Religiös eller filosofisk övertygelse]],0)</f>
        <v>#VALUE!</v>
      </c>
      <c r="AC17" s="1" t="s">
        <v>106</v>
      </c>
      <c r="AD17" s="1" t="s">
        <v>60</v>
      </c>
      <c r="AE17" s="10" t="s">
        <v>107</v>
      </c>
      <c r="AF17" s="10">
        <v>43948</v>
      </c>
      <c r="AG17" s="10">
        <f>IF(Tabell2[[#This Row],[Beräknat startdatum]]="Godkännandedatum",INDEX('EPM diarie'!D:H,MATCH(Tabell2[[#This Row],[DNR]],'EPM diarie'!D:D,0),5),Tabell2[[#This Row],[Beräknat startdatum]])</f>
        <v>43948</v>
      </c>
      <c r="AH17" s="10">
        <v>44089</v>
      </c>
      <c r="AI17" s="10">
        <f>Tabell2[[#This Row],[5.2 Beräknat slutdatum]]</f>
        <v>44089</v>
      </c>
      <c r="AJ17" s="22">
        <f>Tabell2[[#This Row],[Beräknat slutdatum]]-Tabell2[[#This Row],[Kolumn1]]</f>
        <v>141</v>
      </c>
      <c r="AK17" s="1" t="s">
        <v>108</v>
      </c>
      <c r="AL17" s="1">
        <v>100</v>
      </c>
      <c r="AM17" s="1" t="s">
        <v>29</v>
      </c>
      <c r="AN17" s="2" t="s">
        <v>60</v>
      </c>
      <c r="AO17" s="54">
        <f>Tabell2[[#This Row],[Beräknat slutdatum]]-Tabell2[[#This Row],[Kolumn1]]</f>
        <v>141</v>
      </c>
      <c r="AW17" s="56" t="s">
        <v>2325</v>
      </c>
      <c r="AX17" s="54"/>
      <c r="AY17" s="3" t="s">
        <v>2323</v>
      </c>
      <c r="AZ17" s="3" t="s">
        <v>2337</v>
      </c>
    </row>
    <row r="18" spans="1:56" s="3" customFormat="1" x14ac:dyDescent="0.25">
      <c r="A18" s="5" t="s">
        <v>17</v>
      </c>
      <c r="B18" s="5" t="str">
        <f>INDEX('EPM diarie'!D:E,MATCH(Tabell2[[#This Row],[DNR]],'EPM diarie'!D:D,0),2)</f>
        <v>Vårdbesök på distans under rådande Covid-19-pandemi hos barn och ungdomar med Cystisk Fibros</v>
      </c>
      <c r="C18" s="1" t="s">
        <v>27</v>
      </c>
      <c r="D18" s="1" t="s">
        <v>61</v>
      </c>
      <c r="E18" s="1" t="str">
        <f>INDEX('EPM diarie'!D:J,MATCH(Tabell2[[#This Row],[DNR]],'EPM diarie'!D:D,0),7)</f>
        <v>Västra</v>
      </c>
      <c r="F18" s="1" t="s">
        <v>109</v>
      </c>
      <c r="G18" s="1"/>
      <c r="H18" s="1" t="s">
        <v>162</v>
      </c>
      <c r="I18" s="1" t="s">
        <v>163</v>
      </c>
      <c r="J18" s="1"/>
      <c r="K18" s="1" t="s">
        <v>165</v>
      </c>
      <c r="L18" s="1" t="s">
        <v>166</v>
      </c>
      <c r="M18" s="1" t="s">
        <v>29</v>
      </c>
      <c r="N18" s="1" t="s">
        <v>110</v>
      </c>
      <c r="O18"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 s="1" t="e">
        <f>IF(FIND(Tabell2[[#Headers],[4 § 1 Forskningen innebär ett fysiskt ingrepp på en forskningsperson]],Tabell2[[#This Row],[2.1 På vilket eller vilka sätt handlar projektet om forskning]])&gt;0,Tabell2[[#Headers],[4 § 1 Forskningen innebär ett fysiskt ingrepp på en forskningsperson]],0)</f>
        <v>#VALUE!</v>
      </c>
      <c r="Q18"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 s="1" t="e">
        <f>IF(FIND(Tabell2[[#Headers],[4 § 4 Forskningen avser ett fysiskt ingrepp på en avliden människa.]],Tabell2[[#This Row],[2.1 På vilket eller vilka sätt handlar projektet om forskning]])&gt;0,Tabell2[[#Headers],[4 § 4 Forskningen avser ett fysiskt ingrepp på en avliden människa.]],0)</f>
        <v>#VALUE!</v>
      </c>
      <c r="T18"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 s="1" t="s">
        <v>30</v>
      </c>
      <c r="V18" s="1" t="str">
        <f>IF(FIND(Tabell2[[#Headers],[Hälsa]],Tabell2[[#This Row],[2.2 Ange vilken typ av känsliga personuppgifter som kommer behandlas i projektet.]])&gt;0,Tabell2[[#Headers],[Hälsa]],0)</f>
        <v>Hälsa</v>
      </c>
      <c r="W18" s="1" t="e">
        <f>IF(FIND(Tabell2[[#Headers],[Genetiska uppgifter]],Tabell2[[#This Row],[2.2 Ange vilken typ av känsliga personuppgifter som kommer behandlas i projektet.]])&gt;0,Tabell2[[#Headers],[Genetiska uppgifter]],0)</f>
        <v>#VALUE!</v>
      </c>
      <c r="X18" s="1" t="e">
        <f>IF(FIND(Tabell2[[#Headers],[Ras eller etniskt ursprung]],Tabell2[[#This Row],[2.2 Ange vilken typ av känsliga personuppgifter som kommer behandlas i projektet.]])&gt;0,Tabell2[[#Headers],[Ras eller etniskt ursprung]],0)</f>
        <v>#VALUE!</v>
      </c>
      <c r="Y18" s="1" t="e">
        <f>IF(FIND(Tabell2[[#Headers],[Biometriska uppgifter]],Tabell2[[#This Row],[2.2 Ange vilken typ av känsliga personuppgifter som kommer behandlas i projektet.]])&gt;0,Tabell2[[#Headers],[Biometriska uppgifter]],0)</f>
        <v>#VALUE!</v>
      </c>
      <c r="Z18" s="1" t="e">
        <f>IF(FIND(Tabell2[[#Headers],[En persons sexualliv]],Tabell2[[#This Row],[2.2 Ange vilken typ av känsliga personuppgifter som kommer behandlas i projektet.]])&gt;0,Tabell2[[#Headers],[En persons sexualliv]],0)</f>
        <v>#VALUE!</v>
      </c>
      <c r="AA18" s="1" t="e">
        <f>IF(FIND(Tabell2[[#Headers],[Politiska åsikter]],Tabell2[[#This Row],[2.2 Ange vilken typ av känsliga personuppgifter som kommer behandlas i projektet.]])&gt;0,Tabell2[[#Headers],[Politiska åsikter]],0)</f>
        <v>#VALUE!</v>
      </c>
      <c r="AB18" s="1" t="e">
        <f>IF(FIND(Tabell2[[#Headers],[Religiös eller filosofisk övertygelse]],Tabell2[[#This Row],[2.2 Ange vilken typ av känsliga personuppgifter som kommer behandlas i projektet.]])&gt;0,Tabell2[[#Headers],[Religiös eller filosofisk övertygelse]],0)</f>
        <v>#VALUE!</v>
      </c>
      <c r="AC18" s="1" t="s">
        <v>111</v>
      </c>
      <c r="AD18" s="1" t="s">
        <v>60</v>
      </c>
      <c r="AE18" s="10" t="s">
        <v>112</v>
      </c>
      <c r="AF18" s="10">
        <v>44104</v>
      </c>
      <c r="AG18" s="10">
        <f>IF(Tabell2[[#This Row],[Beräknat startdatum]]="Godkännandedatum",INDEX('EPM diarie'!D:H,MATCH(Tabell2[[#This Row],[DNR]],'EPM diarie'!D:D,0),5),Tabell2[[#This Row],[Beräknat startdatum]])</f>
        <v>44104</v>
      </c>
      <c r="AH18" s="10" t="s">
        <v>113</v>
      </c>
      <c r="AI18" s="10">
        <v>44377</v>
      </c>
      <c r="AJ18" s="22">
        <f>Tabell2[[#This Row],[Beräknat slutdatum]]-Tabell2[[#This Row],[Kolumn1]]</f>
        <v>273</v>
      </c>
      <c r="AK18" s="1" t="s">
        <v>114</v>
      </c>
      <c r="AL18" s="1">
        <v>70</v>
      </c>
      <c r="AM18" s="1" t="s">
        <v>60</v>
      </c>
      <c r="AN18" s="2" t="s">
        <v>60</v>
      </c>
      <c r="AO18" s="54">
        <f>Tabell2[[#This Row],[Beräknat slutdatum]]-Tabell2[[#This Row],[Kolumn1]]</f>
        <v>273</v>
      </c>
      <c r="AV18" s="3" t="s">
        <v>2308</v>
      </c>
      <c r="AW18" s="3" t="s">
        <v>2957</v>
      </c>
      <c r="AX18" s="89" t="s">
        <v>2963</v>
      </c>
      <c r="AY18" s="3">
        <f t="shared" ref="AY18:AY23" si="0">COUNTIFS(AL:AL,AV18,AL:AL,AW18)</f>
        <v>16</v>
      </c>
      <c r="AZ18" s="55">
        <f>100*AY18/SUM($AY$18:$AY$26)</f>
        <v>7.5471698113207548</v>
      </c>
      <c r="BA18" s="3" t="s">
        <v>2338</v>
      </c>
    </row>
    <row r="19" spans="1:56" s="3" customFormat="1" x14ac:dyDescent="0.25">
      <c r="A19" s="5" t="s">
        <v>18</v>
      </c>
      <c r="B19" s="5" t="str">
        <f>INDEX('EPM diarie'!D:E,MATCH(Tabell2[[#This Row],[DNR]],'EPM diarie'!D:D,0),2)</f>
        <v>Utökad analys av vävnadsprover av Covid-19 offer tagna vid rutin klinisk obduktion</v>
      </c>
      <c r="C19" s="1" t="s">
        <v>27</v>
      </c>
      <c r="D19" s="1" t="s">
        <v>34</v>
      </c>
      <c r="E19" s="1" t="str">
        <f>INDEX('EPM diarie'!D:J,MATCH(Tabell2[[#This Row],[DNR]],'EPM diarie'!D:D,0),7)</f>
        <v>Stockholms</v>
      </c>
      <c r="F19" s="1" t="s">
        <v>72</v>
      </c>
      <c r="G19" s="1"/>
      <c r="H19" s="1"/>
      <c r="I19" s="1" t="s">
        <v>163</v>
      </c>
      <c r="J19" s="1"/>
      <c r="K19" s="1"/>
      <c r="L19" s="1"/>
      <c r="M19" s="1" t="s">
        <v>29</v>
      </c>
      <c r="N19" s="1" t="s">
        <v>115</v>
      </c>
      <c r="O19" s="1" t="e">
        <f>IF(FIND(Tabell2[[#Headers],[3 § 1 Forskningen kommer att samla in känsliga personuppgifter]],Tabell2[[#This Row],[2.1 På vilket eller vilka sätt handlar projektet om forskning]])&gt;0,Tabell2[[#Headers],[3 § 1 Forskningen kommer att samla in känsliga personuppgifter]],0)</f>
        <v>#VALUE!</v>
      </c>
      <c r="P19" s="1" t="e">
        <f>IF(FIND(Tabell2[[#Headers],[4 § 1 Forskningen innebär ett fysiskt ingrepp på en forskningsperson]],Tabell2[[#This Row],[2.1 På vilket eller vilka sätt handlar projektet om forskning]])&gt;0,Tabell2[[#Headers],[4 § 1 Forskningen innebär ett fysiskt ingrepp på en forskningsperson]],0)</f>
        <v>#VALUE!</v>
      </c>
      <c r="Q19"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 s="1" t="e">
        <f>IF(FIND(Tabell2[[#Headers],[4 § 4 Forskningen avser ett fysiskt ingrepp på en avliden människa.]],Tabell2[[#This Row],[2.1 På vilket eller vilka sätt handlar projektet om forskning]])&gt;0,Tabell2[[#Headers],[4 § 4 Forskningen avser ett fysiskt ingrepp på en avliden människa.]],0)</f>
        <v>#VALUE!</v>
      </c>
      <c r="T19" s="1"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9" s="1" t="s">
        <v>116</v>
      </c>
      <c r="V19" s="1" t="e">
        <f>IF(FIND(Tabell2[[#Headers],[Hälsa]],Tabell2[[#This Row],[2.2 Ange vilken typ av känsliga personuppgifter som kommer behandlas i projektet.]])&gt;0,Tabell2[[#Headers],[Hälsa]],0)</f>
        <v>#VALUE!</v>
      </c>
      <c r="W19" s="1" t="str">
        <f>IF(FIND(Tabell2[[#Headers],[Genetiska uppgifter]],Tabell2[[#This Row],[2.2 Ange vilken typ av känsliga personuppgifter som kommer behandlas i projektet.]])&gt;0,Tabell2[[#Headers],[Genetiska uppgifter]],0)</f>
        <v>Genetiska uppgifter</v>
      </c>
      <c r="X19" s="1" t="e">
        <f>IF(FIND(Tabell2[[#Headers],[Ras eller etniskt ursprung]],Tabell2[[#This Row],[2.2 Ange vilken typ av känsliga personuppgifter som kommer behandlas i projektet.]])&gt;0,Tabell2[[#Headers],[Ras eller etniskt ursprung]],0)</f>
        <v>#VALUE!</v>
      </c>
      <c r="Y19" s="1" t="e">
        <f>IF(FIND(Tabell2[[#Headers],[Biometriska uppgifter]],Tabell2[[#This Row],[2.2 Ange vilken typ av känsliga personuppgifter som kommer behandlas i projektet.]])&gt;0,Tabell2[[#Headers],[Biometriska uppgifter]],0)</f>
        <v>#VALUE!</v>
      </c>
      <c r="Z19" s="1" t="e">
        <f>IF(FIND(Tabell2[[#Headers],[En persons sexualliv]],Tabell2[[#This Row],[2.2 Ange vilken typ av känsliga personuppgifter som kommer behandlas i projektet.]])&gt;0,Tabell2[[#Headers],[En persons sexualliv]],0)</f>
        <v>#VALUE!</v>
      </c>
      <c r="AA19" s="1" t="e">
        <f>IF(FIND(Tabell2[[#Headers],[Politiska åsikter]],Tabell2[[#This Row],[2.2 Ange vilken typ av känsliga personuppgifter som kommer behandlas i projektet.]])&gt;0,Tabell2[[#Headers],[Politiska åsikter]],0)</f>
        <v>#VALUE!</v>
      </c>
      <c r="AB19" s="1" t="e">
        <f>IF(FIND(Tabell2[[#Headers],[Religiös eller filosofisk övertygelse]],Tabell2[[#This Row],[2.2 Ange vilken typ av känsliga personuppgifter som kommer behandlas i projektet.]])&gt;0,Tabell2[[#Headers],[Religiös eller filosofisk övertygelse]],0)</f>
        <v>#VALUE!</v>
      </c>
      <c r="AC19" s="1" t="s">
        <v>117</v>
      </c>
      <c r="AD19" s="1" t="s">
        <v>60</v>
      </c>
      <c r="AE19" s="10">
        <v>43920</v>
      </c>
      <c r="AF19" s="10">
        <f>Tabell2[[#This Row],[5.1 Beräknat startdatum]]</f>
        <v>43920</v>
      </c>
      <c r="AG19" s="10">
        <f>IF(Tabell2[[#This Row],[Beräknat startdatum]]="Godkännandedatum",INDEX('EPM diarie'!D:H,MATCH(Tabell2[[#This Row],[DNR]],'EPM diarie'!D:D,0),5),Tabell2[[#This Row],[Beräknat startdatum]])</f>
        <v>43920</v>
      </c>
      <c r="AH19" s="10">
        <v>44285</v>
      </c>
      <c r="AI19" s="10">
        <f>Tabell2[[#This Row],[5.2 Beräknat slutdatum]]</f>
        <v>44285</v>
      </c>
      <c r="AJ19" s="22">
        <f>Tabell2[[#This Row],[Beräknat slutdatum]]-Tabell2[[#This Row],[Kolumn1]]</f>
        <v>365</v>
      </c>
      <c r="AK19" s="1">
        <v>30</v>
      </c>
      <c r="AL19" s="1">
        <v>30</v>
      </c>
      <c r="AM19" s="1" t="s">
        <v>29</v>
      </c>
      <c r="AN19" s="2" t="s">
        <v>60</v>
      </c>
      <c r="AO19" s="54">
        <f>Tabell2[[#This Row],[Beräknat slutdatum]]-Tabell2[[#This Row],[Kolumn1]]</f>
        <v>365</v>
      </c>
      <c r="AV19" s="3" t="s">
        <v>2958</v>
      </c>
      <c r="AW19" s="3" t="s">
        <v>2326</v>
      </c>
      <c r="AX19" s="89" t="s">
        <v>2964</v>
      </c>
      <c r="AY19" s="3">
        <f t="shared" si="0"/>
        <v>16</v>
      </c>
      <c r="AZ19" s="55">
        <f t="shared" ref="AZ19:AZ26" si="1">100*AY19/SUM($AY$18:$AY$26)</f>
        <v>7.5471698113207548</v>
      </c>
    </row>
    <row r="20" spans="1:56" s="3" customFormat="1" x14ac:dyDescent="0.25">
      <c r="A20" s="5" t="s">
        <v>19</v>
      </c>
      <c r="B20" s="5" t="str">
        <f>INDEX('EPM diarie'!D:E,MATCH(Tabell2[[#This Row],[DNR]],'EPM diarie'!D:D,0),2)</f>
        <v>Insamling av kontrollprover till SARS-CoV-2 antikroppstest</v>
      </c>
      <c r="C20" s="1" t="s">
        <v>27</v>
      </c>
      <c r="D20" s="1" t="s">
        <v>118</v>
      </c>
      <c r="E20" s="1" t="str">
        <f>INDEX('EPM diarie'!D:J,MATCH(Tabell2[[#This Row],[DNR]],'EPM diarie'!D:D,0),7)</f>
        <v>Oklart</v>
      </c>
      <c r="F20" s="1" t="s">
        <v>27</v>
      </c>
      <c r="G20" s="1"/>
      <c r="H20" s="1"/>
      <c r="I20" s="1"/>
      <c r="J20" s="1"/>
      <c r="K20" s="1"/>
      <c r="L20" s="1"/>
      <c r="M20" s="1" t="s">
        <v>29</v>
      </c>
      <c r="N20" s="1" t="s">
        <v>63</v>
      </c>
      <c r="O20"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 s="1" t="e">
        <f>IF(FIND(Tabell2[[#Headers],[4 § 4 Forskningen avser ett fysiskt ingrepp på en avliden människa.]],Tabell2[[#This Row],[2.1 På vilket eller vilka sätt handlar projektet om forskning]])&gt;0,Tabell2[[#Headers],[4 § 4 Forskningen avser ett fysiskt ingrepp på en avliden människa.]],0)</f>
        <v>#VALUE!</v>
      </c>
      <c r="T20"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 s="1" t="s">
        <v>30</v>
      </c>
      <c r="V20" s="1" t="str">
        <f>IF(FIND(Tabell2[[#Headers],[Hälsa]],Tabell2[[#This Row],[2.2 Ange vilken typ av känsliga personuppgifter som kommer behandlas i projektet.]])&gt;0,Tabell2[[#Headers],[Hälsa]],0)</f>
        <v>Hälsa</v>
      </c>
      <c r="W20" s="1" t="e">
        <f>IF(FIND(Tabell2[[#Headers],[Genetiska uppgifter]],Tabell2[[#This Row],[2.2 Ange vilken typ av känsliga personuppgifter som kommer behandlas i projektet.]])&gt;0,Tabell2[[#Headers],[Genetiska uppgifter]],0)</f>
        <v>#VALUE!</v>
      </c>
      <c r="X20" s="1" t="e">
        <f>IF(FIND(Tabell2[[#Headers],[Ras eller etniskt ursprung]],Tabell2[[#This Row],[2.2 Ange vilken typ av känsliga personuppgifter som kommer behandlas i projektet.]])&gt;0,Tabell2[[#Headers],[Ras eller etniskt ursprung]],0)</f>
        <v>#VALUE!</v>
      </c>
      <c r="Y20" s="1" t="e">
        <f>IF(FIND(Tabell2[[#Headers],[Biometriska uppgifter]],Tabell2[[#This Row],[2.2 Ange vilken typ av känsliga personuppgifter som kommer behandlas i projektet.]])&gt;0,Tabell2[[#Headers],[Biometriska uppgifter]],0)</f>
        <v>#VALUE!</v>
      </c>
      <c r="Z20" s="1" t="e">
        <f>IF(FIND(Tabell2[[#Headers],[En persons sexualliv]],Tabell2[[#This Row],[2.2 Ange vilken typ av känsliga personuppgifter som kommer behandlas i projektet.]])&gt;0,Tabell2[[#Headers],[En persons sexualliv]],0)</f>
        <v>#VALUE!</v>
      </c>
      <c r="AA20" s="1" t="e">
        <f>IF(FIND(Tabell2[[#Headers],[Politiska åsikter]],Tabell2[[#This Row],[2.2 Ange vilken typ av känsliga personuppgifter som kommer behandlas i projektet.]])&gt;0,Tabell2[[#Headers],[Politiska åsikter]],0)</f>
        <v>#VALUE!</v>
      </c>
      <c r="AB20" s="1" t="e">
        <f>IF(FIND(Tabell2[[#Headers],[Religiös eller filosofisk övertygelse]],Tabell2[[#This Row],[2.2 Ange vilken typ av känsliga personuppgifter som kommer behandlas i projektet.]])&gt;0,Tabell2[[#Headers],[Religiös eller filosofisk övertygelse]],0)</f>
        <v>#VALUE!</v>
      </c>
      <c r="AC20" s="1" t="s">
        <v>119</v>
      </c>
      <c r="AD20" s="1" t="s">
        <v>60</v>
      </c>
      <c r="AE20" s="10" t="s">
        <v>120</v>
      </c>
      <c r="AF20" s="10" t="s">
        <v>174</v>
      </c>
      <c r="AG20" s="10">
        <f>IF(Tabell2[[#This Row],[Beräknat startdatum]]="Godkännandedatum",INDEX('EPM diarie'!D:H,MATCH(Tabell2[[#This Row],[DNR]],'EPM diarie'!D:D,0),5),Tabell2[[#This Row],[Beräknat startdatum]])</f>
        <v>43993</v>
      </c>
      <c r="AH20" s="10" t="s">
        <v>121</v>
      </c>
      <c r="AI20" s="10">
        <v>44196</v>
      </c>
      <c r="AJ20" s="22">
        <f>Tabell2[[#This Row],[Beräknat slutdatum]]-Tabell2[[#This Row],[Kolumn1]]</f>
        <v>203</v>
      </c>
      <c r="AK20" s="1" t="s">
        <v>122</v>
      </c>
      <c r="AL20" s="1">
        <v>200</v>
      </c>
      <c r="AM20" s="1" t="s">
        <v>29</v>
      </c>
      <c r="AN20" s="2" t="s">
        <v>29</v>
      </c>
      <c r="AO20" s="54">
        <f>Tabell2[[#This Row],[Beräknat slutdatum]]-Tabell2[[#This Row],[Kolumn1]]</f>
        <v>203</v>
      </c>
      <c r="AV20" s="3" t="s">
        <v>2328</v>
      </c>
      <c r="AW20" s="3" t="s">
        <v>2329</v>
      </c>
      <c r="AX20" s="89" t="s">
        <v>2954</v>
      </c>
      <c r="AY20" s="3">
        <f t="shared" si="0"/>
        <v>15</v>
      </c>
      <c r="AZ20" s="55">
        <f t="shared" si="1"/>
        <v>7.0754716981132075</v>
      </c>
      <c r="BD20" s="55">
        <f>SUM(AZ18:AZ20)</f>
        <v>22.169811320754718</v>
      </c>
    </row>
    <row r="21" spans="1:56" s="3" customFormat="1" x14ac:dyDescent="0.25">
      <c r="A21" s="5" t="s">
        <v>20</v>
      </c>
      <c r="B21" s="5" t="str">
        <f>INDEX('EPM diarie'!D:E,MATCH(Tabell2[[#This Row],[DNR]],'EPM diarie'!D:D,0),2)</f>
        <v>Förekomst av djup ventrombos hos patienter med COVID-19</v>
      </c>
      <c r="C21" s="1" t="s">
        <v>27</v>
      </c>
      <c r="D21" s="1" t="s">
        <v>34</v>
      </c>
      <c r="E21" s="1" t="str">
        <f>INDEX('EPM diarie'!D:J,MATCH(Tabell2[[#This Row],[DNR]],'EPM diarie'!D:D,0),7)</f>
        <v>Stockholms</v>
      </c>
      <c r="F21" s="1" t="s">
        <v>72</v>
      </c>
      <c r="G21" s="1"/>
      <c r="H21" s="1"/>
      <c r="I21" s="1" t="s">
        <v>163</v>
      </c>
      <c r="J21" s="1"/>
      <c r="K21" s="1"/>
      <c r="L21" s="1"/>
      <c r="M21" s="1" t="s">
        <v>29</v>
      </c>
      <c r="N21" s="1" t="s">
        <v>63</v>
      </c>
      <c r="O21"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 s="1" t="e">
        <f>IF(FIND(Tabell2[[#Headers],[4 § 4 Forskningen avser ett fysiskt ingrepp på en avliden människa.]],Tabell2[[#This Row],[2.1 På vilket eller vilka sätt handlar projektet om forskning]])&gt;0,Tabell2[[#Headers],[4 § 4 Forskningen avser ett fysiskt ingrepp på en avliden människa.]],0)</f>
        <v>#VALUE!</v>
      </c>
      <c r="T21"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 s="1" t="s">
        <v>30</v>
      </c>
      <c r="V21" s="1" t="str">
        <f>IF(FIND(Tabell2[[#Headers],[Hälsa]],Tabell2[[#This Row],[2.2 Ange vilken typ av känsliga personuppgifter som kommer behandlas i projektet.]])&gt;0,Tabell2[[#Headers],[Hälsa]],0)</f>
        <v>Hälsa</v>
      </c>
      <c r="W21" s="1" t="e">
        <f>IF(FIND(Tabell2[[#Headers],[Genetiska uppgifter]],Tabell2[[#This Row],[2.2 Ange vilken typ av känsliga personuppgifter som kommer behandlas i projektet.]])&gt;0,Tabell2[[#Headers],[Genetiska uppgifter]],0)</f>
        <v>#VALUE!</v>
      </c>
      <c r="X21" s="1" t="e">
        <f>IF(FIND(Tabell2[[#Headers],[Ras eller etniskt ursprung]],Tabell2[[#This Row],[2.2 Ange vilken typ av känsliga personuppgifter som kommer behandlas i projektet.]])&gt;0,Tabell2[[#Headers],[Ras eller etniskt ursprung]],0)</f>
        <v>#VALUE!</v>
      </c>
      <c r="Y21" s="1" t="e">
        <f>IF(FIND(Tabell2[[#Headers],[Biometriska uppgifter]],Tabell2[[#This Row],[2.2 Ange vilken typ av känsliga personuppgifter som kommer behandlas i projektet.]])&gt;0,Tabell2[[#Headers],[Biometriska uppgifter]],0)</f>
        <v>#VALUE!</v>
      </c>
      <c r="Z21" s="1" t="e">
        <f>IF(FIND(Tabell2[[#Headers],[En persons sexualliv]],Tabell2[[#This Row],[2.2 Ange vilken typ av känsliga personuppgifter som kommer behandlas i projektet.]])&gt;0,Tabell2[[#Headers],[En persons sexualliv]],0)</f>
        <v>#VALUE!</v>
      </c>
      <c r="AA21" s="1" t="e">
        <f>IF(FIND(Tabell2[[#Headers],[Politiska åsikter]],Tabell2[[#This Row],[2.2 Ange vilken typ av känsliga personuppgifter som kommer behandlas i projektet.]])&gt;0,Tabell2[[#Headers],[Politiska åsikter]],0)</f>
        <v>#VALUE!</v>
      </c>
      <c r="AB21" s="1" t="e">
        <f>IF(FIND(Tabell2[[#Headers],[Religiös eller filosofisk övertygelse]],Tabell2[[#This Row],[2.2 Ange vilken typ av känsliga personuppgifter som kommer behandlas i projektet.]])&gt;0,Tabell2[[#Headers],[Religiös eller filosofisk övertygelse]],0)</f>
        <v>#VALUE!</v>
      </c>
      <c r="AC21" s="1" t="s">
        <v>123</v>
      </c>
      <c r="AD21" s="1" t="s">
        <v>60</v>
      </c>
      <c r="AE21" s="10" t="s">
        <v>124</v>
      </c>
      <c r="AF21" s="10">
        <v>43973</v>
      </c>
      <c r="AG21" s="10">
        <f>IF(Tabell2[[#This Row],[Beräknat startdatum]]="Godkännandedatum",INDEX('EPM diarie'!D:H,MATCH(Tabell2[[#This Row],[DNR]],'EPM diarie'!D:D,0),5),Tabell2[[#This Row],[Beräknat startdatum]])</f>
        <v>43973</v>
      </c>
      <c r="AH21" s="10" t="s">
        <v>125</v>
      </c>
      <c r="AI21" s="10">
        <v>43994</v>
      </c>
      <c r="AJ21" s="22">
        <f>Tabell2[[#This Row],[Beräknat slutdatum]]-Tabell2[[#This Row],[Kolumn1]]</f>
        <v>21</v>
      </c>
      <c r="AK21" s="1" t="s">
        <v>126</v>
      </c>
      <c r="AL21" s="1">
        <v>100</v>
      </c>
      <c r="AM21" s="1" t="s">
        <v>29</v>
      </c>
      <c r="AN21" s="2" t="s">
        <v>60</v>
      </c>
      <c r="AO21" s="54">
        <f>Tabell2[[#This Row],[Beräknat slutdatum]]-Tabell2[[#This Row],[Kolumn1]]</f>
        <v>21</v>
      </c>
      <c r="AV21" s="3" t="s">
        <v>2327</v>
      </c>
      <c r="AW21" s="3" t="s">
        <v>2959</v>
      </c>
      <c r="AX21" s="89" t="s">
        <v>2965</v>
      </c>
      <c r="AY21" s="3">
        <f t="shared" si="0"/>
        <v>48</v>
      </c>
      <c r="AZ21" s="55">
        <f t="shared" si="1"/>
        <v>22.641509433962263</v>
      </c>
    </row>
    <row r="22" spans="1:56" s="3" customFormat="1" x14ac:dyDescent="0.25">
      <c r="A22" s="5" t="s">
        <v>21</v>
      </c>
      <c r="B22" s="5" t="str">
        <f>INDEX('EPM diarie'!D:E,MATCH(Tabell2[[#This Row],[DNR]],'EPM diarie'!D:D,0),2)</f>
        <v>Korrelerar infektionssymtomen vid covid-19 med virusets smittsamhet och med bildandet av en funktionell och varaktig immunitet</v>
      </c>
      <c r="C22" s="1" t="s">
        <v>27</v>
      </c>
      <c r="D22" s="1" t="s">
        <v>127</v>
      </c>
      <c r="E22" s="1" t="str">
        <f>INDEX('EPM diarie'!D:J,MATCH(Tabell2[[#This Row],[DNR]],'EPM diarie'!D:D,0),7)</f>
        <v>Sydöstra</v>
      </c>
      <c r="F22" s="1" t="s">
        <v>128</v>
      </c>
      <c r="G22" s="1"/>
      <c r="H22" s="1"/>
      <c r="I22" s="1"/>
      <c r="J22" s="1" t="s">
        <v>164</v>
      </c>
      <c r="K22" s="1"/>
      <c r="L22" s="1"/>
      <c r="M22" s="1" t="s">
        <v>29</v>
      </c>
      <c r="N22" s="1" t="s">
        <v>78</v>
      </c>
      <c r="O22"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2" s="1" t="e">
        <f>IF(FIND(Tabell2[[#Headers],[4 § 4 Forskningen avser ett fysiskt ingrepp på en avliden människa.]],Tabell2[[#This Row],[2.1 På vilket eller vilka sätt handlar projektet om forskning]])&gt;0,Tabell2[[#Headers],[4 § 4 Forskningen avser ett fysiskt ingrepp på en avliden människa.]],0)</f>
        <v>#VALUE!</v>
      </c>
      <c r="T22"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 s="1" t="s">
        <v>30</v>
      </c>
      <c r="V22" s="1" t="str">
        <f>IF(FIND(Tabell2[[#Headers],[Hälsa]],Tabell2[[#This Row],[2.2 Ange vilken typ av känsliga personuppgifter som kommer behandlas i projektet.]])&gt;0,Tabell2[[#Headers],[Hälsa]],0)</f>
        <v>Hälsa</v>
      </c>
      <c r="W22" s="1" t="e">
        <f>IF(FIND(Tabell2[[#Headers],[Genetiska uppgifter]],Tabell2[[#This Row],[2.2 Ange vilken typ av känsliga personuppgifter som kommer behandlas i projektet.]])&gt;0,Tabell2[[#Headers],[Genetiska uppgifter]],0)</f>
        <v>#VALUE!</v>
      </c>
      <c r="X22" s="1" t="e">
        <f>IF(FIND(Tabell2[[#Headers],[Ras eller etniskt ursprung]],Tabell2[[#This Row],[2.2 Ange vilken typ av känsliga personuppgifter som kommer behandlas i projektet.]])&gt;0,Tabell2[[#Headers],[Ras eller etniskt ursprung]],0)</f>
        <v>#VALUE!</v>
      </c>
      <c r="Y22" s="1" t="e">
        <f>IF(FIND(Tabell2[[#Headers],[Biometriska uppgifter]],Tabell2[[#This Row],[2.2 Ange vilken typ av känsliga personuppgifter som kommer behandlas i projektet.]])&gt;0,Tabell2[[#Headers],[Biometriska uppgifter]],0)</f>
        <v>#VALUE!</v>
      </c>
      <c r="Z22" s="1" t="e">
        <f>IF(FIND(Tabell2[[#Headers],[En persons sexualliv]],Tabell2[[#This Row],[2.2 Ange vilken typ av känsliga personuppgifter som kommer behandlas i projektet.]])&gt;0,Tabell2[[#Headers],[En persons sexualliv]],0)</f>
        <v>#VALUE!</v>
      </c>
      <c r="AA22" s="1" t="e">
        <f>IF(FIND(Tabell2[[#Headers],[Politiska åsikter]],Tabell2[[#This Row],[2.2 Ange vilken typ av känsliga personuppgifter som kommer behandlas i projektet.]])&gt;0,Tabell2[[#Headers],[Politiska åsikter]],0)</f>
        <v>#VALUE!</v>
      </c>
      <c r="AB22" s="1" t="e">
        <f>IF(FIND(Tabell2[[#Headers],[Religiös eller filosofisk övertygelse]],Tabell2[[#This Row],[2.2 Ange vilken typ av känsliga personuppgifter som kommer behandlas i projektet.]])&gt;0,Tabell2[[#Headers],[Religiös eller filosofisk övertygelse]],0)</f>
        <v>#VALUE!</v>
      </c>
      <c r="AC22" s="1" t="s">
        <v>129</v>
      </c>
      <c r="AD22" s="1" t="s">
        <v>60</v>
      </c>
      <c r="AE22" s="10" t="s">
        <v>130</v>
      </c>
      <c r="AF22" s="10">
        <v>43982</v>
      </c>
      <c r="AG22" s="10">
        <f>IF(Tabell2[[#This Row],[Beräknat startdatum]]="Godkännandedatum",INDEX('EPM diarie'!D:H,MATCH(Tabell2[[#This Row],[DNR]],'EPM diarie'!D:D,0),5),Tabell2[[#This Row],[Beräknat startdatum]])</f>
        <v>43982</v>
      </c>
      <c r="AH22" s="10" t="s">
        <v>131</v>
      </c>
      <c r="AI22" s="10">
        <v>45291</v>
      </c>
      <c r="AJ22" s="22">
        <f>Tabell2[[#This Row],[Beräknat slutdatum]]-Tabell2[[#This Row],[Kolumn1]]</f>
        <v>1309</v>
      </c>
      <c r="AK22" s="1" t="s">
        <v>132</v>
      </c>
      <c r="AL22" s="1">
        <v>200</v>
      </c>
      <c r="AM22" s="1" t="s">
        <v>29</v>
      </c>
      <c r="AN22" s="2" t="s">
        <v>60</v>
      </c>
      <c r="AO22" s="54">
        <f>Tabell2[[#This Row],[Beräknat slutdatum]]-Tabell2[[#This Row],[Kolumn1]]</f>
        <v>1309</v>
      </c>
      <c r="AV22" s="3" t="s">
        <v>2960</v>
      </c>
      <c r="AW22" s="3" t="s">
        <v>2330</v>
      </c>
      <c r="AX22" s="89" t="s">
        <v>2966</v>
      </c>
      <c r="AY22" s="3">
        <f t="shared" si="0"/>
        <v>29</v>
      </c>
      <c r="AZ22" s="55">
        <f t="shared" si="1"/>
        <v>13.679245283018869</v>
      </c>
    </row>
    <row r="23" spans="1:56" s="3" customFormat="1" x14ac:dyDescent="0.25">
      <c r="A23" s="5" t="s">
        <v>22</v>
      </c>
      <c r="B23" s="5" t="str">
        <f>INDEX('EPM diarie'!D:E,MATCH(Tabell2[[#This Row],[DNR]],'EPM diarie'!D:D,0),2)</f>
        <v>Hydrokortison behandling hos patienter med covid 19 och syrgasbehov</v>
      </c>
      <c r="C23" s="1" t="s">
        <v>133</v>
      </c>
      <c r="D23" s="1" t="s">
        <v>34</v>
      </c>
      <c r="E23" s="1" t="str">
        <f>INDEX('EPM diarie'!D:J,MATCH(Tabell2[[#This Row],[DNR]],'EPM diarie'!D:D,0),7)</f>
        <v>Stockholms</v>
      </c>
      <c r="F23" s="1" t="s">
        <v>134</v>
      </c>
      <c r="G23" s="1"/>
      <c r="H23" s="1"/>
      <c r="I23" s="1" t="s">
        <v>163</v>
      </c>
      <c r="J23" s="1" t="s">
        <v>164</v>
      </c>
      <c r="K23" s="1" t="s">
        <v>165</v>
      </c>
      <c r="L23" s="1" t="s">
        <v>166</v>
      </c>
      <c r="M23" s="1" t="s">
        <v>29</v>
      </c>
      <c r="N23" s="1" t="s">
        <v>85</v>
      </c>
      <c r="O23"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 s="1" t="e">
        <f>IF(FIND(Tabell2[[#Headers],[4 § 1 Forskningen innebär ett fysiskt ingrepp på en forskningsperson]],Tabell2[[#This Row],[2.1 På vilket eller vilka sätt handlar projektet om forskning]])&gt;0,Tabell2[[#Headers],[4 § 1 Forskningen innebär ett fysiskt ingrepp på en forskningsperson]],0)</f>
        <v>#VALUE!</v>
      </c>
      <c r="Q23" s="1"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3"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 s="1" t="e">
        <f>IF(FIND(Tabell2[[#Headers],[4 § 4 Forskningen avser ett fysiskt ingrepp på en avliden människa.]],Tabell2[[#This Row],[2.1 På vilket eller vilka sätt handlar projektet om forskning]])&gt;0,Tabell2[[#Headers],[4 § 4 Forskningen avser ett fysiskt ingrepp på en avliden människa.]],0)</f>
        <v>#VALUE!</v>
      </c>
      <c r="T23"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 s="1" t="s">
        <v>30</v>
      </c>
      <c r="V23" s="1" t="str">
        <f>IF(FIND(Tabell2[[#Headers],[Hälsa]],Tabell2[[#This Row],[2.2 Ange vilken typ av känsliga personuppgifter som kommer behandlas i projektet.]])&gt;0,Tabell2[[#Headers],[Hälsa]],0)</f>
        <v>Hälsa</v>
      </c>
      <c r="W23" s="1" t="e">
        <f>IF(FIND(Tabell2[[#Headers],[Genetiska uppgifter]],Tabell2[[#This Row],[2.2 Ange vilken typ av känsliga personuppgifter som kommer behandlas i projektet.]])&gt;0,Tabell2[[#Headers],[Genetiska uppgifter]],0)</f>
        <v>#VALUE!</v>
      </c>
      <c r="X23" s="1" t="e">
        <f>IF(FIND(Tabell2[[#Headers],[Ras eller etniskt ursprung]],Tabell2[[#This Row],[2.2 Ange vilken typ av känsliga personuppgifter som kommer behandlas i projektet.]])&gt;0,Tabell2[[#Headers],[Ras eller etniskt ursprung]],0)</f>
        <v>#VALUE!</v>
      </c>
      <c r="Y23" s="1" t="e">
        <f>IF(FIND(Tabell2[[#Headers],[Biometriska uppgifter]],Tabell2[[#This Row],[2.2 Ange vilken typ av känsliga personuppgifter som kommer behandlas i projektet.]])&gt;0,Tabell2[[#Headers],[Biometriska uppgifter]],0)</f>
        <v>#VALUE!</v>
      </c>
      <c r="Z23" s="1" t="e">
        <f>IF(FIND(Tabell2[[#Headers],[En persons sexualliv]],Tabell2[[#This Row],[2.2 Ange vilken typ av känsliga personuppgifter som kommer behandlas i projektet.]])&gt;0,Tabell2[[#Headers],[En persons sexualliv]],0)</f>
        <v>#VALUE!</v>
      </c>
      <c r="AA23" s="1" t="e">
        <f>IF(FIND(Tabell2[[#Headers],[Politiska åsikter]],Tabell2[[#This Row],[2.2 Ange vilken typ av känsliga personuppgifter som kommer behandlas i projektet.]])&gt;0,Tabell2[[#Headers],[Politiska åsikter]],0)</f>
        <v>#VALUE!</v>
      </c>
      <c r="AB23" s="1" t="e">
        <f>IF(FIND(Tabell2[[#Headers],[Religiös eller filosofisk övertygelse]],Tabell2[[#This Row],[2.2 Ange vilken typ av känsliga personuppgifter som kommer behandlas i projektet.]])&gt;0,Tabell2[[#Headers],[Religiös eller filosofisk övertygelse]],0)</f>
        <v>#VALUE!</v>
      </c>
      <c r="AC23" s="1" t="s">
        <v>135</v>
      </c>
      <c r="AD23" s="1" t="s">
        <v>60</v>
      </c>
      <c r="AE23" s="10" t="s">
        <v>136</v>
      </c>
      <c r="AF23" s="10">
        <v>43983</v>
      </c>
      <c r="AG23" s="10">
        <f>IF(Tabell2[[#This Row],[Beräknat startdatum]]="Godkännandedatum",INDEX('EPM diarie'!D:H,MATCH(Tabell2[[#This Row],[DNR]],'EPM diarie'!D:D,0),5),Tabell2[[#This Row],[Beräknat startdatum]])</f>
        <v>43983</v>
      </c>
      <c r="AH23" s="10" t="s">
        <v>137</v>
      </c>
      <c r="AI23" s="10">
        <v>44561</v>
      </c>
      <c r="AJ23" s="22">
        <f>Tabell2[[#This Row],[Beräknat slutdatum]]-Tabell2[[#This Row],[Kolumn1]]</f>
        <v>578</v>
      </c>
      <c r="AK23" s="1" t="s">
        <v>138</v>
      </c>
      <c r="AL23" s="1">
        <v>1000</v>
      </c>
      <c r="AM23" s="1" t="s">
        <v>29</v>
      </c>
      <c r="AN23" s="2" t="s">
        <v>29</v>
      </c>
      <c r="AO23" s="54">
        <f>Tabell2[[#This Row],[Beräknat slutdatum]]-Tabell2[[#This Row],[Kolumn1]]</f>
        <v>578</v>
      </c>
      <c r="AV23" s="3" t="s">
        <v>2331</v>
      </c>
      <c r="AW23" s="3" t="s">
        <v>2332</v>
      </c>
      <c r="AX23" s="89" t="s">
        <v>2955</v>
      </c>
      <c r="AY23" s="3">
        <f t="shared" si="0"/>
        <v>20</v>
      </c>
      <c r="AZ23" s="55">
        <f t="shared" si="1"/>
        <v>9.433962264150944</v>
      </c>
      <c r="BA23" s="55">
        <f>SUM(AZ18:AZ26)</f>
        <v>100.00000000000001</v>
      </c>
    </row>
    <row r="24" spans="1:56" s="3" customFormat="1" x14ac:dyDescent="0.25">
      <c r="A24" s="5" t="s">
        <v>23</v>
      </c>
      <c r="B24" s="5" t="str">
        <f>INDEX('EPM diarie'!D:E,MATCH(Tabell2[[#This Row],[DNR]],'EPM diarie'!D:D,0),2)</f>
        <v>Behandling med omega‐3 fettsyror hos patienter med COVID‐19</v>
      </c>
      <c r="C24" s="1" t="s">
        <v>139</v>
      </c>
      <c r="D24" s="1" t="s">
        <v>34</v>
      </c>
      <c r="E24" s="1" t="str">
        <f>INDEX('EPM diarie'!D:J,MATCH(Tabell2[[#This Row],[DNR]],'EPM diarie'!D:D,0),7)</f>
        <v>Stockholms</v>
      </c>
      <c r="F24" s="1" t="s">
        <v>27</v>
      </c>
      <c r="G24" s="1"/>
      <c r="H24" s="1"/>
      <c r="I24" s="1" t="s">
        <v>163</v>
      </c>
      <c r="J24" s="1"/>
      <c r="K24" s="1"/>
      <c r="L24" s="1"/>
      <c r="M24" s="1" t="s">
        <v>29</v>
      </c>
      <c r="N24" s="1" t="s">
        <v>63</v>
      </c>
      <c r="O24"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 s="1" t="e">
        <f>IF(FIND(Tabell2[[#Headers],[4 § 4 Forskningen avser ett fysiskt ingrepp på en avliden människa.]],Tabell2[[#This Row],[2.1 På vilket eller vilka sätt handlar projektet om forskning]])&gt;0,Tabell2[[#Headers],[4 § 4 Forskningen avser ett fysiskt ingrepp på en avliden människa.]],0)</f>
        <v>#VALUE!</v>
      </c>
      <c r="T24"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 s="1" t="s">
        <v>30</v>
      </c>
      <c r="V24" s="1" t="str">
        <f>IF(FIND(Tabell2[[#Headers],[Hälsa]],Tabell2[[#This Row],[2.2 Ange vilken typ av känsliga personuppgifter som kommer behandlas i projektet.]])&gt;0,Tabell2[[#Headers],[Hälsa]],0)</f>
        <v>Hälsa</v>
      </c>
      <c r="W24" s="1" t="e">
        <f>IF(FIND(Tabell2[[#Headers],[Genetiska uppgifter]],Tabell2[[#This Row],[2.2 Ange vilken typ av känsliga personuppgifter som kommer behandlas i projektet.]])&gt;0,Tabell2[[#Headers],[Genetiska uppgifter]],0)</f>
        <v>#VALUE!</v>
      </c>
      <c r="X24" s="1" t="e">
        <f>IF(FIND(Tabell2[[#Headers],[Ras eller etniskt ursprung]],Tabell2[[#This Row],[2.2 Ange vilken typ av känsliga personuppgifter som kommer behandlas i projektet.]])&gt;0,Tabell2[[#Headers],[Ras eller etniskt ursprung]],0)</f>
        <v>#VALUE!</v>
      </c>
      <c r="Y24" s="1" t="e">
        <f>IF(FIND(Tabell2[[#Headers],[Biometriska uppgifter]],Tabell2[[#This Row],[2.2 Ange vilken typ av känsliga personuppgifter som kommer behandlas i projektet.]])&gt;0,Tabell2[[#Headers],[Biometriska uppgifter]],0)</f>
        <v>#VALUE!</v>
      </c>
      <c r="Z24" s="1" t="e">
        <f>IF(FIND(Tabell2[[#Headers],[En persons sexualliv]],Tabell2[[#This Row],[2.2 Ange vilken typ av känsliga personuppgifter som kommer behandlas i projektet.]])&gt;0,Tabell2[[#Headers],[En persons sexualliv]],0)</f>
        <v>#VALUE!</v>
      </c>
      <c r="AA24" s="1" t="e">
        <f>IF(FIND(Tabell2[[#Headers],[Politiska åsikter]],Tabell2[[#This Row],[2.2 Ange vilken typ av känsliga personuppgifter som kommer behandlas i projektet.]])&gt;0,Tabell2[[#Headers],[Politiska åsikter]],0)</f>
        <v>#VALUE!</v>
      </c>
      <c r="AB24" s="1" t="e">
        <f>IF(FIND(Tabell2[[#Headers],[Religiös eller filosofisk övertygelse]],Tabell2[[#This Row],[2.2 Ange vilken typ av känsliga personuppgifter som kommer behandlas i projektet.]])&gt;0,Tabell2[[#Headers],[Religiös eller filosofisk övertygelse]],0)</f>
        <v>#VALUE!</v>
      </c>
      <c r="AC24" s="1" t="s">
        <v>140</v>
      </c>
      <c r="AD24" s="1" t="s">
        <v>60</v>
      </c>
      <c r="AE24" s="10" t="s">
        <v>141</v>
      </c>
      <c r="AF24" s="10">
        <v>43982</v>
      </c>
      <c r="AG24" s="10">
        <f>IF(Tabell2[[#This Row],[Beräknat startdatum]]="Godkännandedatum",INDEX('EPM diarie'!D:H,MATCH(Tabell2[[#This Row],[DNR]],'EPM diarie'!D:D,0),5),Tabell2[[#This Row],[Beräknat startdatum]])</f>
        <v>43982</v>
      </c>
      <c r="AH24" s="10" t="s">
        <v>142</v>
      </c>
      <c r="AI24" s="10" t="s">
        <v>175</v>
      </c>
      <c r="AJ24" s="22" t="e">
        <f>Tabell2[[#This Row],[Beräknat slutdatum]]-Tabell2[[#This Row],[Kolumn1]]</f>
        <v>#VALUE!</v>
      </c>
      <c r="AK24" s="1" t="s">
        <v>143</v>
      </c>
      <c r="AL24" s="1">
        <v>20</v>
      </c>
      <c r="AM24" s="1" t="s">
        <v>29</v>
      </c>
      <c r="AN24" s="2" t="s">
        <v>29</v>
      </c>
      <c r="AO24" s="54" t="e">
        <f>Tabell2[[#This Row],[Beräknat slutdatum]]-Tabell2[[#This Row],[Kolumn1]]</f>
        <v>#VALUE!</v>
      </c>
      <c r="AV24" s="3" t="s">
        <v>2333</v>
      </c>
      <c r="AW24" s="3" t="s">
        <v>2961</v>
      </c>
      <c r="AX24" s="89" t="s">
        <v>2967</v>
      </c>
      <c r="AY24" s="3">
        <f t="shared" ref="AY24:AY26" si="2">COUNTIFS(AL:AL,AV24,AL:AL,AW24)</f>
        <v>26</v>
      </c>
      <c r="AZ24" s="55">
        <f t="shared" si="1"/>
        <v>12.264150943396226</v>
      </c>
    </row>
    <row r="25" spans="1:56" s="3" customFormat="1" x14ac:dyDescent="0.25">
      <c r="A25" s="5" t="s">
        <v>24</v>
      </c>
      <c r="B25" s="5" t="str">
        <f>INDEX('EPM diarie'!D:E,MATCH(Tabell2[[#This Row],[DNR]],'EPM diarie'!D:D,0),2)</f>
        <v>Behandling av COVID-19 med letrozol</v>
      </c>
      <c r="C25" s="1" t="s">
        <v>144</v>
      </c>
      <c r="D25" s="1" t="s">
        <v>145</v>
      </c>
      <c r="E25" s="1" t="str">
        <f>INDEX('EPM diarie'!D:J,MATCH(Tabell2[[#This Row],[DNR]],'EPM diarie'!D:D,0),7)</f>
        <v>Stockholms</v>
      </c>
      <c r="F25" s="1" t="s">
        <v>27</v>
      </c>
      <c r="G25" s="1"/>
      <c r="H25" s="1"/>
      <c r="I25" s="1" t="s">
        <v>163</v>
      </c>
      <c r="J25" s="1"/>
      <c r="K25" s="1"/>
      <c r="L25" s="1"/>
      <c r="M25" s="1" t="s">
        <v>29</v>
      </c>
      <c r="N25" s="1" t="s">
        <v>63</v>
      </c>
      <c r="O25"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5"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5"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5" s="1"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5" s="1" t="e">
        <f>IF(FIND(Tabell2[[#Headers],[4 § 4 Forskningen avser ett fysiskt ingrepp på en avliden människa.]],Tabell2[[#This Row],[2.1 På vilket eller vilka sätt handlar projektet om forskning]])&gt;0,Tabell2[[#Headers],[4 § 4 Forskningen avser ett fysiskt ingrepp på en avliden människa.]],0)</f>
        <v>#VALUE!</v>
      </c>
      <c r="T25"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5" s="1" t="s">
        <v>146</v>
      </c>
      <c r="V25" s="1" t="str">
        <f>IF(FIND(Tabell2[[#Headers],[Hälsa]],Tabell2[[#This Row],[2.2 Ange vilken typ av känsliga personuppgifter som kommer behandlas i projektet.]])&gt;0,Tabell2[[#Headers],[Hälsa]],0)</f>
        <v>Hälsa</v>
      </c>
      <c r="W25" s="1" t="str">
        <f>IF(FIND(Tabell2[[#Headers],[Genetiska uppgifter]],Tabell2[[#This Row],[2.2 Ange vilken typ av känsliga personuppgifter som kommer behandlas i projektet.]])&gt;0,Tabell2[[#Headers],[Genetiska uppgifter]],0)</f>
        <v>Genetiska uppgifter</v>
      </c>
      <c r="X25" s="1" t="e">
        <f>IF(FIND(Tabell2[[#Headers],[Ras eller etniskt ursprung]],Tabell2[[#This Row],[2.2 Ange vilken typ av känsliga personuppgifter som kommer behandlas i projektet.]])&gt;0,Tabell2[[#Headers],[Ras eller etniskt ursprung]],0)</f>
        <v>#VALUE!</v>
      </c>
      <c r="Y25" s="1" t="e">
        <f>IF(FIND(Tabell2[[#Headers],[Biometriska uppgifter]],Tabell2[[#This Row],[2.2 Ange vilken typ av känsliga personuppgifter som kommer behandlas i projektet.]])&gt;0,Tabell2[[#Headers],[Biometriska uppgifter]],0)</f>
        <v>#VALUE!</v>
      </c>
      <c r="Z25" s="1" t="e">
        <f>IF(FIND(Tabell2[[#Headers],[En persons sexualliv]],Tabell2[[#This Row],[2.2 Ange vilken typ av känsliga personuppgifter som kommer behandlas i projektet.]])&gt;0,Tabell2[[#Headers],[En persons sexualliv]],0)</f>
        <v>#VALUE!</v>
      </c>
      <c r="AA25" s="1" t="e">
        <f>IF(FIND(Tabell2[[#Headers],[Politiska åsikter]],Tabell2[[#This Row],[2.2 Ange vilken typ av känsliga personuppgifter som kommer behandlas i projektet.]])&gt;0,Tabell2[[#Headers],[Politiska åsikter]],0)</f>
        <v>#VALUE!</v>
      </c>
      <c r="AB25" s="1" t="e">
        <f>IF(FIND(Tabell2[[#Headers],[Religiös eller filosofisk övertygelse]],Tabell2[[#This Row],[2.2 Ange vilken typ av känsliga personuppgifter som kommer behandlas i projektet.]])&gt;0,Tabell2[[#Headers],[Religiös eller filosofisk övertygelse]],0)</f>
        <v>#VALUE!</v>
      </c>
      <c r="AC25" s="1" t="s">
        <v>147</v>
      </c>
      <c r="AD25" s="1" t="s">
        <v>60</v>
      </c>
      <c r="AE25" s="10" t="s">
        <v>148</v>
      </c>
      <c r="AF25" s="10">
        <v>44012</v>
      </c>
      <c r="AG25" s="10">
        <f>IF(Tabell2[[#This Row],[Beräknat startdatum]]="Godkännandedatum",INDEX('EPM diarie'!D:H,MATCH(Tabell2[[#This Row],[DNR]],'EPM diarie'!D:D,0),5),Tabell2[[#This Row],[Beräknat startdatum]])</f>
        <v>44012</v>
      </c>
      <c r="AH25" s="10" t="s">
        <v>149</v>
      </c>
      <c r="AI25" s="10">
        <v>44196</v>
      </c>
      <c r="AJ25" s="22">
        <f>Tabell2[[#This Row],[Beräknat slutdatum]]-Tabell2[[#This Row],[Kolumn1]]</f>
        <v>184</v>
      </c>
      <c r="AK25" s="1" t="s">
        <v>150</v>
      </c>
      <c r="AL25" s="1">
        <v>500</v>
      </c>
      <c r="AM25" s="1" t="s">
        <v>29</v>
      </c>
      <c r="AN25" s="2" t="s">
        <v>29</v>
      </c>
      <c r="AO25" s="54">
        <f>Tabell2[[#This Row],[Beräknat slutdatum]]-Tabell2[[#This Row],[Kolumn1]]</f>
        <v>184</v>
      </c>
      <c r="AV25" s="3" t="s">
        <v>2962</v>
      </c>
      <c r="AW25" s="3" t="s">
        <v>2334</v>
      </c>
      <c r="AX25" s="89" t="s">
        <v>2968</v>
      </c>
      <c r="AY25" s="3">
        <f t="shared" si="2"/>
        <v>7</v>
      </c>
      <c r="AZ25" s="55">
        <f t="shared" si="1"/>
        <v>3.3018867924528301</v>
      </c>
    </row>
    <row r="26" spans="1:56" s="3" customFormat="1" x14ac:dyDescent="0.25">
      <c r="A26" s="5" t="s">
        <v>25</v>
      </c>
      <c r="B26" s="5" t="str">
        <f>INDEX('EPM diarie'!D:E,MATCH(Tabell2[[#This Row],[DNR]],'EPM diarie'!D:D,0),2)</f>
        <v>En randomiserad, 2-arms parallellgrupp, öppen, fas 2 singelcenterstudie för att utvärdera effekt, säkerhet, tolerabilitet och farmakokinetik av KAND567 som tillägg till standardbehandling jämfört med endast standardbehandling hos innelggande patienter med COVID-19</v>
      </c>
      <c r="C26" s="1" t="s">
        <v>151</v>
      </c>
      <c r="D26" s="1" t="s">
        <v>152</v>
      </c>
      <c r="E26" s="1" t="str">
        <f>INDEX('EPM diarie'!D:J,MATCH(Tabell2[[#This Row],[DNR]],'EPM diarie'!D:D,0),7)</f>
        <v>Stockholms</v>
      </c>
      <c r="F26" s="1" t="s">
        <v>27</v>
      </c>
      <c r="G26" s="1"/>
      <c r="H26" s="1"/>
      <c r="I26" s="1" t="s">
        <v>163</v>
      </c>
      <c r="J26" s="1"/>
      <c r="K26" s="1"/>
      <c r="L26" s="1"/>
      <c r="M26" s="1" t="s">
        <v>29</v>
      </c>
      <c r="N26" s="1" t="s">
        <v>96</v>
      </c>
      <c r="O26"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6" s="1" t="e">
        <f>IF(FIND(Tabell2[[#Headers],[4 § 1 Forskningen innebär ett fysiskt ingrepp på en forskningsperson]],Tabell2[[#This Row],[2.1 På vilket eller vilka sätt handlar projektet om forskning]])&gt;0,Tabell2[[#Headers],[4 § 1 Forskningen innebär ett fysiskt ingrepp på en forskningsperson]],0)</f>
        <v>#VALUE!</v>
      </c>
      <c r="Q26"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6"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6" s="1" t="e">
        <f>IF(FIND(Tabell2[[#Headers],[4 § 4 Forskningen avser ett fysiskt ingrepp på en avliden människa.]],Tabell2[[#This Row],[2.1 På vilket eller vilka sätt handlar projektet om forskning]])&gt;0,Tabell2[[#Headers],[4 § 4 Forskningen avser ett fysiskt ingrepp på en avliden människa.]],0)</f>
        <v>#VALUE!</v>
      </c>
      <c r="T26"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6" s="1" t="s">
        <v>153</v>
      </c>
      <c r="V26" s="1" t="str">
        <f>IF(FIND(Tabell2[[#Headers],[Hälsa]],Tabell2[[#This Row],[2.2 Ange vilken typ av känsliga personuppgifter som kommer behandlas i projektet.]])&gt;0,Tabell2[[#Headers],[Hälsa]],0)</f>
        <v>Hälsa</v>
      </c>
      <c r="W26" s="1" t="str">
        <f>IF(FIND(Tabell2[[#Headers],[Genetiska uppgifter]],Tabell2[[#This Row],[2.2 Ange vilken typ av känsliga personuppgifter som kommer behandlas i projektet.]])&gt;0,Tabell2[[#Headers],[Genetiska uppgifter]],0)</f>
        <v>Genetiska uppgifter</v>
      </c>
      <c r="X26" s="1" t="str">
        <f>IF(FIND(Tabell2[[#Headers],[Ras eller etniskt ursprung]],Tabell2[[#This Row],[2.2 Ange vilken typ av känsliga personuppgifter som kommer behandlas i projektet.]])&gt;0,Tabell2[[#Headers],[Ras eller etniskt ursprung]],0)</f>
        <v>Ras eller etniskt ursprung</v>
      </c>
      <c r="Y26" s="1" t="e">
        <f>IF(FIND(Tabell2[[#Headers],[Biometriska uppgifter]],Tabell2[[#This Row],[2.2 Ange vilken typ av känsliga personuppgifter som kommer behandlas i projektet.]])&gt;0,Tabell2[[#Headers],[Biometriska uppgifter]],0)</f>
        <v>#VALUE!</v>
      </c>
      <c r="Z26" s="1" t="e">
        <f>IF(FIND(Tabell2[[#Headers],[En persons sexualliv]],Tabell2[[#This Row],[2.2 Ange vilken typ av känsliga personuppgifter som kommer behandlas i projektet.]])&gt;0,Tabell2[[#Headers],[En persons sexualliv]],0)</f>
        <v>#VALUE!</v>
      </c>
      <c r="AA26" s="1" t="e">
        <f>IF(FIND(Tabell2[[#Headers],[Politiska åsikter]],Tabell2[[#This Row],[2.2 Ange vilken typ av känsliga personuppgifter som kommer behandlas i projektet.]])&gt;0,Tabell2[[#Headers],[Politiska åsikter]],0)</f>
        <v>#VALUE!</v>
      </c>
      <c r="AB26" s="1" t="e">
        <f>IF(FIND(Tabell2[[#Headers],[Religiös eller filosofisk övertygelse]],Tabell2[[#This Row],[2.2 Ange vilken typ av känsliga personuppgifter som kommer behandlas i projektet.]])&gt;0,Tabell2[[#Headers],[Religiös eller filosofisk övertygelse]],0)</f>
        <v>#VALUE!</v>
      </c>
      <c r="AC26" s="1" t="s">
        <v>154</v>
      </c>
      <c r="AD26" s="1" t="s">
        <v>60</v>
      </c>
      <c r="AE26" s="10" t="s">
        <v>148</v>
      </c>
      <c r="AF26" s="10">
        <v>44012</v>
      </c>
      <c r="AG26" s="10">
        <f>IF(Tabell2[[#This Row],[Beräknat startdatum]]="Godkännandedatum",INDEX('EPM diarie'!D:H,MATCH(Tabell2[[#This Row],[DNR]],'EPM diarie'!D:D,0),5),Tabell2[[#This Row],[Beräknat startdatum]])</f>
        <v>44012</v>
      </c>
      <c r="AH26" s="10" t="s">
        <v>113</v>
      </c>
      <c r="AI26" s="10">
        <v>44377</v>
      </c>
      <c r="AJ26" s="22">
        <f>Tabell2[[#This Row],[Beräknat slutdatum]]-Tabell2[[#This Row],[Kolumn1]]</f>
        <v>365</v>
      </c>
      <c r="AK26" s="1" t="s">
        <v>155</v>
      </c>
      <c r="AL26" s="1">
        <v>60</v>
      </c>
      <c r="AM26" s="1" t="s">
        <v>29</v>
      </c>
      <c r="AN26" s="2" t="s">
        <v>29</v>
      </c>
      <c r="AO26" s="54">
        <f>Tabell2[[#This Row],[Beräknat slutdatum]]-Tabell2[[#This Row],[Kolumn1]]</f>
        <v>365</v>
      </c>
      <c r="AV26" s="3" t="s">
        <v>2335</v>
      </c>
      <c r="AW26" s="3" t="s">
        <v>2336</v>
      </c>
      <c r="AX26" s="89" t="s">
        <v>2956</v>
      </c>
      <c r="AY26" s="3">
        <f t="shared" si="2"/>
        <v>35</v>
      </c>
      <c r="AZ26" s="55">
        <f t="shared" si="1"/>
        <v>16.509433962264151</v>
      </c>
    </row>
    <row r="27" spans="1:56" s="3" customFormat="1" x14ac:dyDescent="0.25">
      <c r="A27" s="6" t="s">
        <v>26</v>
      </c>
      <c r="B27" s="6" t="str">
        <f>INDEX('EPM diarie'!D:E,MATCH(Tabell2[[#This Row],[DNR]],'EPM diarie'!D:D,0),2)</f>
        <v>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v>
      </c>
      <c r="C27" s="4" t="s">
        <v>156</v>
      </c>
      <c r="D27" s="4" t="s">
        <v>34</v>
      </c>
      <c r="E27" s="4" t="str">
        <f>INDEX('EPM diarie'!D:J,MATCH(Tabell2[[#This Row],[DNR]],'EPM diarie'!D:D,0),7)</f>
        <v>Stockholms</v>
      </c>
      <c r="F27" s="4" t="s">
        <v>157</v>
      </c>
      <c r="G27" s="4"/>
      <c r="H27" s="4" t="s">
        <v>162</v>
      </c>
      <c r="I27" s="4" t="s">
        <v>163</v>
      </c>
      <c r="J27" s="4"/>
      <c r="K27" s="4"/>
      <c r="L27" s="4"/>
      <c r="M27" s="1" t="s">
        <v>29</v>
      </c>
      <c r="N27" s="1" t="s">
        <v>78</v>
      </c>
      <c r="O27" s="1"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7" s="1"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7" s="1"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7" s="1"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7" s="1" t="e">
        <f>IF(FIND(Tabell2[[#Headers],[4 § 4 Forskningen avser ett fysiskt ingrepp på en avliden människa.]],Tabell2[[#This Row],[2.1 På vilket eller vilka sätt handlar projektet om forskning]])&gt;0,Tabell2[[#Headers],[4 § 4 Forskningen avser ett fysiskt ingrepp på en avliden människa.]],0)</f>
        <v>#VALUE!</v>
      </c>
      <c r="T27" s="1"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7" s="1" t="s">
        <v>153</v>
      </c>
      <c r="V27" s="4" t="str">
        <f>IF(FIND(Tabell2[[#Headers],[Hälsa]],Tabell2[[#This Row],[2.2 Ange vilken typ av känsliga personuppgifter som kommer behandlas i projektet.]])&gt;0,Tabell2[[#Headers],[Hälsa]],0)</f>
        <v>Hälsa</v>
      </c>
      <c r="W27" s="4" t="str">
        <f>IF(FIND(Tabell2[[#Headers],[Genetiska uppgifter]],Tabell2[[#This Row],[2.2 Ange vilken typ av känsliga personuppgifter som kommer behandlas i projektet.]])&gt;0,Tabell2[[#Headers],[Genetiska uppgifter]],0)</f>
        <v>Genetiska uppgifter</v>
      </c>
      <c r="X27" s="4" t="str">
        <f>IF(FIND(Tabell2[[#Headers],[Ras eller etniskt ursprung]],Tabell2[[#This Row],[2.2 Ange vilken typ av känsliga personuppgifter som kommer behandlas i projektet.]])&gt;0,Tabell2[[#Headers],[Ras eller etniskt ursprung]],0)</f>
        <v>Ras eller etniskt ursprung</v>
      </c>
      <c r="Y27" s="4" t="e">
        <f>IF(FIND(Tabell2[[#Headers],[Biometriska uppgifter]],Tabell2[[#This Row],[2.2 Ange vilken typ av känsliga personuppgifter som kommer behandlas i projektet.]])&gt;0,Tabell2[[#Headers],[Biometriska uppgifter]],0)</f>
        <v>#VALUE!</v>
      </c>
      <c r="Z27" s="4" t="e">
        <f>IF(FIND(Tabell2[[#Headers],[En persons sexualliv]],Tabell2[[#This Row],[2.2 Ange vilken typ av känsliga personuppgifter som kommer behandlas i projektet.]])&gt;0,Tabell2[[#Headers],[En persons sexualliv]],0)</f>
        <v>#VALUE!</v>
      </c>
      <c r="AA27" s="4" t="e">
        <f>IF(FIND(Tabell2[[#Headers],[Politiska åsikter]],Tabell2[[#This Row],[2.2 Ange vilken typ av känsliga personuppgifter som kommer behandlas i projektet.]])&gt;0,Tabell2[[#Headers],[Politiska åsikter]],0)</f>
        <v>#VALUE!</v>
      </c>
      <c r="AB27" s="4" t="e">
        <f>IF(FIND(Tabell2[[#Headers],[Religiös eller filosofisk övertygelse]],Tabell2[[#This Row],[2.2 Ange vilken typ av känsliga personuppgifter som kommer behandlas i projektet.]])&gt;0,Tabell2[[#Headers],[Religiös eller filosofisk övertygelse]],0)</f>
        <v>#VALUE!</v>
      </c>
      <c r="AC27" s="4" t="s">
        <v>158</v>
      </c>
      <c r="AD27" s="1" t="s">
        <v>60</v>
      </c>
      <c r="AE27" s="11" t="s">
        <v>159</v>
      </c>
      <c r="AF27" s="11">
        <v>43981</v>
      </c>
      <c r="AG27" s="11">
        <f>IF(Tabell2[[#This Row],[Beräknat startdatum]]="Godkännandedatum",INDEX('EPM diarie'!D:H,MATCH(Tabell2[[#This Row],[DNR]],'EPM diarie'!D:D,0),5),Tabell2[[#This Row],[Beräknat startdatum]])</f>
        <v>43981</v>
      </c>
      <c r="AH27" s="11">
        <v>44347</v>
      </c>
      <c r="AI27" s="11">
        <f>Tabell2[[#This Row],[5.2 Beräknat slutdatum]]</f>
        <v>44347</v>
      </c>
      <c r="AJ27" s="25">
        <f>Tabell2[[#This Row],[Beräknat slutdatum]]-Tabell2[[#This Row],[Kolumn1]]</f>
        <v>366</v>
      </c>
      <c r="AK27" s="4" t="s">
        <v>160</v>
      </c>
      <c r="AL27" s="4">
        <v>15</v>
      </c>
      <c r="AM27" s="1" t="s">
        <v>29</v>
      </c>
      <c r="AN27" s="2" t="s">
        <v>29</v>
      </c>
      <c r="AO27" s="54">
        <f>Tabell2[[#This Row],[Beräknat slutdatum]]-Tabell2[[#This Row],[Kolumn1]]</f>
        <v>366</v>
      </c>
    </row>
    <row r="28" spans="1:56" x14ac:dyDescent="0.25">
      <c r="A28" s="19" t="s">
        <v>264</v>
      </c>
      <c r="B28" s="20" t="str">
        <f>INDEX('EPM diarie'!D:E,MATCH(Tabell2[[#This Row],[DNR]],'EPM diarie'!D:D,0),2)</f>
        <v>Covid-19 - populationsbaserade studier av intensivvårdade patienter</v>
      </c>
      <c r="C28" s="21" t="s">
        <v>27</v>
      </c>
      <c r="D28" s="1" t="s">
        <v>34</v>
      </c>
      <c r="E28" s="1" t="str">
        <f>INDEX('EPM diarie'!D:J,MATCH(Tabell2[[#This Row],[DNR]],'EPM diarie'!D:D,0),7)</f>
        <v>Stockholms</v>
      </c>
      <c r="F28" s="1" t="s">
        <v>27</v>
      </c>
      <c r="G28" s="1"/>
      <c r="H28" s="1"/>
      <c r="I28" s="1" t="s">
        <v>163</v>
      </c>
      <c r="J28" s="1"/>
      <c r="K28" s="1"/>
      <c r="L28" s="1"/>
      <c r="M28" s="1" t="s">
        <v>29</v>
      </c>
      <c r="N28" s="1" t="s">
        <v>36</v>
      </c>
      <c r="O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8" s="22" t="e">
        <f>IF(FIND(Tabell2[[#Headers],[4 § 4 Forskningen avser ett fysiskt ingrepp på en avliden människa.]],Tabell2[[#This Row],[2.1 På vilket eller vilka sätt handlar projektet om forskning]])&gt;0,Tabell2[[#Headers],[4 § 4 Forskningen avser ett fysiskt ingrepp på en avliden människa.]],0)</f>
        <v>#VALUE!</v>
      </c>
      <c r="T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8" s="1" t="s">
        <v>30</v>
      </c>
      <c r="V28" s="22" t="str">
        <f>IF(FIND(Tabell2[[#Headers],[Hälsa]],Tabell2[[#This Row],[2.2 Ange vilken typ av känsliga personuppgifter som kommer behandlas i projektet.]])&gt;0,Tabell2[[#Headers],[Hälsa]],0)</f>
        <v>Hälsa</v>
      </c>
      <c r="W28" s="22" t="e">
        <f>IF(FIND(Tabell2[[#Headers],[Genetiska uppgifter]],Tabell2[[#This Row],[2.2 Ange vilken typ av känsliga personuppgifter som kommer behandlas i projektet.]])&gt;0,Tabell2[[#Headers],[Genetiska uppgifter]],0)</f>
        <v>#VALUE!</v>
      </c>
      <c r="X28" s="22" t="e">
        <f>IF(FIND(Tabell2[[#Headers],[Ras eller etniskt ursprung]],Tabell2[[#This Row],[2.2 Ange vilken typ av känsliga personuppgifter som kommer behandlas i projektet.]])&gt;0,Tabell2[[#Headers],[Ras eller etniskt ursprung]],0)</f>
        <v>#VALUE!</v>
      </c>
      <c r="Y28" s="22" t="e">
        <f>IF(FIND(Tabell2[[#Headers],[Biometriska uppgifter]],Tabell2[[#This Row],[2.2 Ange vilken typ av känsliga personuppgifter som kommer behandlas i projektet.]])&gt;0,Tabell2[[#Headers],[Biometriska uppgifter]],0)</f>
        <v>#VALUE!</v>
      </c>
      <c r="Z28" s="22" t="e">
        <f>IF(FIND(Tabell2[[#Headers],[En persons sexualliv]],Tabell2[[#This Row],[2.2 Ange vilken typ av känsliga personuppgifter som kommer behandlas i projektet.]])&gt;0,Tabell2[[#Headers],[En persons sexualliv]],0)</f>
        <v>#VALUE!</v>
      </c>
      <c r="AA28" s="22" t="e">
        <f>IF(FIND(Tabell2[[#Headers],[Politiska åsikter]],Tabell2[[#This Row],[2.2 Ange vilken typ av känsliga personuppgifter som kommer behandlas i projektet.]])&gt;0,Tabell2[[#Headers],[Politiska åsikter]],0)</f>
        <v>#VALUE!</v>
      </c>
      <c r="AB28" s="22" t="e">
        <f>IF(FIND(Tabell2[[#Headers],[Religiös eller filosofisk övertygelse]],Tabell2[[#This Row],[2.2 Ange vilken typ av känsliga personuppgifter som kommer behandlas i projektet.]])&gt;0,Tabell2[[#Headers],[Religiös eller filosofisk övertygelse]],0)</f>
        <v>#VALUE!</v>
      </c>
      <c r="AC28" s="1" t="s">
        <v>1807</v>
      </c>
      <c r="AD28" s="1" t="s">
        <v>60</v>
      </c>
      <c r="AE28" s="26" t="s">
        <v>1808</v>
      </c>
      <c r="AF28" s="10">
        <v>43951</v>
      </c>
      <c r="AG28" s="10">
        <f>IF(Tabell2[[#This Row],[Beräknat startdatum]]="Godkännandedatum",INDEX('EPM diarie'!D:H,MATCH(Tabell2[[#This Row],[DNR]],'EPM diarie'!D:D,0),5),Tabell2[[#This Row],[Beräknat startdatum]])</f>
        <v>43951</v>
      </c>
      <c r="AH28" s="26" t="s">
        <v>1989</v>
      </c>
      <c r="AI28" s="10" t="s">
        <v>175</v>
      </c>
      <c r="AJ28" s="22" t="e">
        <f>Tabell2[[#This Row],[Beräknat slutdatum]]-Tabell2[[#This Row],[Kolumn1]]</f>
        <v>#VALUE!</v>
      </c>
      <c r="AK28" s="1" t="s">
        <v>2062</v>
      </c>
      <c r="AL28" s="1" t="s">
        <v>175</v>
      </c>
      <c r="AM28" s="1" t="s">
        <v>29</v>
      </c>
      <c r="AN28" s="2" t="s">
        <v>60</v>
      </c>
      <c r="AO28" s="54" t="e">
        <f>Tabell2[[#This Row],[Beräknat slutdatum]]-Tabell2[[#This Row],[Kolumn1]]</f>
        <v>#VALUE!</v>
      </c>
      <c r="AV28" s="3" t="s">
        <v>2308</v>
      </c>
      <c r="AW28" s="3" t="s">
        <v>2326</v>
      </c>
    </row>
    <row r="29" spans="1:56" x14ac:dyDescent="0.25">
      <c r="A29" s="19" t="s">
        <v>551</v>
      </c>
      <c r="B29" s="20" t="str">
        <f>INDEX('EPM diarie'!D:E,MATCH(Tabell2[[#This Row],[DNR]],'EPM diarie'!D:D,0),2)</f>
        <v>Studie av hur COVID-19 påverkar nervsystemet</v>
      </c>
      <c r="C29" s="21" t="s">
        <v>27</v>
      </c>
      <c r="D29" s="1" t="s">
        <v>157</v>
      </c>
      <c r="E29" s="1" t="str">
        <f>INDEX('EPM diarie'!D:J,MATCH(Tabell2[[#This Row],[DNR]],'EPM diarie'!D:D,0),7)</f>
        <v>Uppsala-Örebro</v>
      </c>
      <c r="F29" s="1" t="s">
        <v>27</v>
      </c>
      <c r="G29" s="1"/>
      <c r="H29" s="1" t="s">
        <v>162</v>
      </c>
      <c r="I29" s="1"/>
      <c r="J29" s="1"/>
      <c r="K29" s="1"/>
      <c r="L29" s="1"/>
      <c r="M29" s="1" t="s">
        <v>29</v>
      </c>
      <c r="N29" s="1" t="s">
        <v>1775</v>
      </c>
      <c r="O2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29"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2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29" s="1" t="s">
        <v>30</v>
      </c>
      <c r="V29" s="22" t="str">
        <f>IF(FIND(Tabell2[[#Headers],[Hälsa]],Tabell2[[#This Row],[2.2 Ange vilken typ av känsliga personuppgifter som kommer behandlas i projektet.]])&gt;0,Tabell2[[#Headers],[Hälsa]],0)</f>
        <v>Hälsa</v>
      </c>
      <c r="W29" s="22" t="e">
        <f>IF(FIND(Tabell2[[#Headers],[Genetiska uppgifter]],Tabell2[[#This Row],[2.2 Ange vilken typ av känsliga personuppgifter som kommer behandlas i projektet.]])&gt;0,Tabell2[[#Headers],[Genetiska uppgifter]],0)</f>
        <v>#VALUE!</v>
      </c>
      <c r="X29" s="22" t="e">
        <f>IF(FIND(Tabell2[[#Headers],[Ras eller etniskt ursprung]],Tabell2[[#This Row],[2.2 Ange vilken typ av känsliga personuppgifter som kommer behandlas i projektet.]])&gt;0,Tabell2[[#Headers],[Ras eller etniskt ursprung]],0)</f>
        <v>#VALUE!</v>
      </c>
      <c r="Y29" s="22" t="e">
        <f>IF(FIND(Tabell2[[#Headers],[Biometriska uppgifter]],Tabell2[[#This Row],[2.2 Ange vilken typ av känsliga personuppgifter som kommer behandlas i projektet.]])&gt;0,Tabell2[[#Headers],[Biometriska uppgifter]],0)</f>
        <v>#VALUE!</v>
      </c>
      <c r="Z29" s="22" t="e">
        <f>IF(FIND(Tabell2[[#Headers],[En persons sexualliv]],Tabell2[[#This Row],[2.2 Ange vilken typ av känsliga personuppgifter som kommer behandlas i projektet.]])&gt;0,Tabell2[[#Headers],[En persons sexualliv]],0)</f>
        <v>#VALUE!</v>
      </c>
      <c r="AA29" s="22" t="e">
        <f>IF(FIND(Tabell2[[#Headers],[Politiska åsikter]],Tabell2[[#This Row],[2.2 Ange vilken typ av känsliga personuppgifter som kommer behandlas i projektet.]])&gt;0,Tabell2[[#Headers],[Politiska åsikter]],0)</f>
        <v>#VALUE!</v>
      </c>
      <c r="AB29" s="22" t="e">
        <f>IF(FIND(Tabell2[[#Headers],[Religiös eller filosofisk övertygelse]],Tabell2[[#This Row],[2.2 Ange vilken typ av känsliga personuppgifter som kommer behandlas i projektet.]])&gt;0,Tabell2[[#Headers],[Religiös eller filosofisk övertygelse]],0)</f>
        <v>#VALUE!</v>
      </c>
      <c r="AC29" s="1" t="s">
        <v>1809</v>
      </c>
      <c r="AD29" s="1" t="s">
        <v>60</v>
      </c>
      <c r="AE29" s="26" t="s">
        <v>1810</v>
      </c>
      <c r="AF29" s="10" t="s">
        <v>174</v>
      </c>
      <c r="AG29" s="10">
        <f>IF(Tabell2[[#This Row],[Beräknat startdatum]]="Godkännandedatum",INDEX('EPM diarie'!D:H,MATCH(Tabell2[[#This Row],[DNR]],'EPM diarie'!D:D,0),5),Tabell2[[#This Row],[Beräknat startdatum]])</f>
        <v>43949</v>
      </c>
      <c r="AH29" s="26" t="s">
        <v>1990</v>
      </c>
      <c r="AI29" s="10" t="s">
        <v>175</v>
      </c>
      <c r="AJ29" s="22" t="e">
        <f>Tabell2[[#This Row],[Beräknat slutdatum]]-Tabell2[[#This Row],[Kolumn1]]</f>
        <v>#VALUE!</v>
      </c>
      <c r="AK29" s="1" t="s">
        <v>2063</v>
      </c>
      <c r="AL29" s="1" t="s">
        <v>175</v>
      </c>
      <c r="AM29" s="1" t="s">
        <v>60</v>
      </c>
      <c r="AN29" s="2" t="s">
        <v>29</v>
      </c>
      <c r="AO29" s="54" t="e">
        <f>Tabell2[[#This Row],[Beräknat slutdatum]]-Tabell2[[#This Row],[Kolumn1]]</f>
        <v>#VALUE!</v>
      </c>
      <c r="AV29" s="3" t="s">
        <v>2328</v>
      </c>
      <c r="AW29" s="3" t="s">
        <v>2329</v>
      </c>
    </row>
    <row r="30" spans="1:56" x14ac:dyDescent="0.25">
      <c r="A30" s="19" t="s">
        <v>554</v>
      </c>
      <c r="B30" s="20" t="str">
        <f>INDEX('EPM diarie'!D:E,MATCH(Tabell2[[#This Row],[DNR]],'EPM diarie'!D:D,0),2)</f>
        <v>En nationell kartläggning av karakteristika och utfall för patienter som intensivvårdats till följd av Coronapandemin i Sverige 2020</v>
      </c>
      <c r="C30" s="21" t="s">
        <v>27</v>
      </c>
      <c r="D30" s="1" t="s">
        <v>127</v>
      </c>
      <c r="E30" s="1" t="str">
        <f>INDEX('EPM diarie'!D:J,MATCH(Tabell2[[#This Row],[DNR]],'EPM diarie'!D:D,0),7)</f>
        <v>Sydöstra</v>
      </c>
      <c r="F30" s="1" t="s">
        <v>27</v>
      </c>
      <c r="G30" s="1"/>
      <c r="H30" s="1"/>
      <c r="I30" s="1"/>
      <c r="J30" s="1" t="s">
        <v>164</v>
      </c>
      <c r="K30" s="1"/>
      <c r="L30" s="1"/>
      <c r="M30" s="1" t="s">
        <v>29</v>
      </c>
      <c r="N30" s="1" t="s">
        <v>36</v>
      </c>
      <c r="O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0" s="22" t="e">
        <f>IF(FIND(Tabell2[[#Headers],[4 § 1 Forskningen innebär ett fysiskt ingrepp på en forskningsperson]],Tabell2[[#This Row],[2.1 På vilket eller vilka sätt handlar projektet om forskning]])&gt;0,Tabell2[[#Headers],[4 § 1 Forskningen innebär ett fysiskt ingrepp på en forskningsperson]],0)</f>
        <v>#VALUE!</v>
      </c>
      <c r="Q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0" s="22" t="e">
        <f>IF(FIND(Tabell2[[#Headers],[4 § 4 Forskningen avser ett fysiskt ingrepp på en avliden människa.]],Tabell2[[#This Row],[2.1 På vilket eller vilka sätt handlar projektet om forskning]])&gt;0,Tabell2[[#Headers],[4 § 4 Forskningen avser ett fysiskt ingrepp på en avliden människa.]],0)</f>
        <v>#VALUE!</v>
      </c>
      <c r="T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0" s="1" t="s">
        <v>30</v>
      </c>
      <c r="V30" s="22" t="str">
        <f>IF(FIND(Tabell2[[#Headers],[Hälsa]],Tabell2[[#This Row],[2.2 Ange vilken typ av känsliga personuppgifter som kommer behandlas i projektet.]])&gt;0,Tabell2[[#Headers],[Hälsa]],0)</f>
        <v>Hälsa</v>
      </c>
      <c r="W30" s="22" t="e">
        <f>IF(FIND(Tabell2[[#Headers],[Genetiska uppgifter]],Tabell2[[#This Row],[2.2 Ange vilken typ av känsliga personuppgifter som kommer behandlas i projektet.]])&gt;0,Tabell2[[#Headers],[Genetiska uppgifter]],0)</f>
        <v>#VALUE!</v>
      </c>
      <c r="X30" s="22" t="e">
        <f>IF(FIND(Tabell2[[#Headers],[Ras eller etniskt ursprung]],Tabell2[[#This Row],[2.2 Ange vilken typ av känsliga personuppgifter som kommer behandlas i projektet.]])&gt;0,Tabell2[[#Headers],[Ras eller etniskt ursprung]],0)</f>
        <v>#VALUE!</v>
      </c>
      <c r="Y30" s="22" t="e">
        <f>IF(FIND(Tabell2[[#Headers],[Biometriska uppgifter]],Tabell2[[#This Row],[2.2 Ange vilken typ av känsliga personuppgifter som kommer behandlas i projektet.]])&gt;0,Tabell2[[#Headers],[Biometriska uppgifter]],0)</f>
        <v>#VALUE!</v>
      </c>
      <c r="Z30" s="22" t="e">
        <f>IF(FIND(Tabell2[[#Headers],[En persons sexualliv]],Tabell2[[#This Row],[2.2 Ange vilken typ av känsliga personuppgifter som kommer behandlas i projektet.]])&gt;0,Tabell2[[#Headers],[En persons sexualliv]],0)</f>
        <v>#VALUE!</v>
      </c>
      <c r="AA30" s="22" t="e">
        <f>IF(FIND(Tabell2[[#Headers],[Politiska åsikter]],Tabell2[[#This Row],[2.2 Ange vilken typ av känsliga personuppgifter som kommer behandlas i projektet.]])&gt;0,Tabell2[[#Headers],[Politiska åsikter]],0)</f>
        <v>#VALUE!</v>
      </c>
      <c r="AB30" s="22" t="e">
        <f>IF(FIND(Tabell2[[#Headers],[Religiös eller filosofisk övertygelse]],Tabell2[[#This Row],[2.2 Ange vilken typ av känsliga personuppgifter som kommer behandlas i projektet.]])&gt;0,Tabell2[[#Headers],[Religiös eller filosofisk övertygelse]],0)</f>
        <v>#VALUE!</v>
      </c>
      <c r="AC30" s="1" t="s">
        <v>1811</v>
      </c>
      <c r="AD30" s="1" t="s">
        <v>60</v>
      </c>
      <c r="AE30" s="26" t="s">
        <v>1812</v>
      </c>
      <c r="AF30" s="10" t="s">
        <v>174</v>
      </c>
      <c r="AG30" s="10">
        <f>IF(Tabell2[[#This Row],[Beräknat startdatum]]="Godkännandedatum",INDEX('EPM diarie'!D:H,MATCH(Tabell2[[#This Row],[DNR]],'EPM diarie'!D:D,0),5),Tabell2[[#This Row],[Beräknat startdatum]])</f>
        <v>43956</v>
      </c>
      <c r="AH30" s="26" t="s">
        <v>1991</v>
      </c>
      <c r="AI30" s="10">
        <v>44926</v>
      </c>
      <c r="AJ30" s="22">
        <f>Tabell2[[#This Row],[Beräknat slutdatum]]-Tabell2[[#This Row],[Kolumn1]]</f>
        <v>970</v>
      </c>
      <c r="AK30" s="1" t="s">
        <v>2064</v>
      </c>
      <c r="AL30" s="1">
        <v>2800</v>
      </c>
      <c r="AM30" s="1" t="s">
        <v>29</v>
      </c>
      <c r="AN30" s="2" t="s">
        <v>60</v>
      </c>
      <c r="AO30" s="54">
        <f>Tabell2[[#This Row],[Beräknat slutdatum]]-Tabell2[[#This Row],[Kolumn1]]</f>
        <v>970</v>
      </c>
      <c r="AV30" s="3" t="s">
        <v>2327</v>
      </c>
      <c r="AW30" s="3" t="s">
        <v>2330</v>
      </c>
    </row>
    <row r="31" spans="1:56" x14ac:dyDescent="0.25">
      <c r="A31" s="19" t="s">
        <v>660</v>
      </c>
      <c r="B31" s="20" t="str">
        <f>INDEX('EPM diarie'!D:E,MATCH(Tabell2[[#This Row],[DNR]],'EPM diarie'!D:D,0),2)</f>
        <v>Sjukdomsförlopp och immunitetsutveckling efter genomgången SARS-CoV-2 infektion hos barn och unga</v>
      </c>
      <c r="C31" s="21" t="s">
        <v>27</v>
      </c>
      <c r="D31" s="1" t="s">
        <v>52</v>
      </c>
      <c r="E31" s="1" t="str">
        <f>INDEX('EPM diarie'!D:J,MATCH(Tabell2[[#This Row],[DNR]],'EPM diarie'!D:D,0),7)</f>
        <v>Stockholms</v>
      </c>
      <c r="F31" s="1" t="s">
        <v>27</v>
      </c>
      <c r="G31" s="1"/>
      <c r="H31" s="1"/>
      <c r="I31" s="1" t="s">
        <v>163</v>
      </c>
      <c r="J31" s="1"/>
      <c r="K31" s="1"/>
      <c r="L31" s="1"/>
      <c r="M31" s="1" t="s">
        <v>29</v>
      </c>
      <c r="N31" s="1" t="s">
        <v>1776</v>
      </c>
      <c r="O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1" s="22" t="e">
        <f>IF(FIND(Tabell2[[#Headers],[4 § 4 Forskningen avser ett fysiskt ingrepp på en avliden människa.]],Tabell2[[#This Row],[2.1 På vilket eller vilka sätt handlar projektet om forskning]])&gt;0,Tabell2[[#Headers],[4 § 4 Forskningen avser ett fysiskt ingrepp på en avliden människa.]],0)</f>
        <v>#VALUE!</v>
      </c>
      <c r="T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1" s="1" t="s">
        <v>30</v>
      </c>
      <c r="V31" s="22" t="str">
        <f>IF(FIND(Tabell2[[#Headers],[Hälsa]],Tabell2[[#This Row],[2.2 Ange vilken typ av känsliga personuppgifter som kommer behandlas i projektet.]])&gt;0,Tabell2[[#Headers],[Hälsa]],0)</f>
        <v>Hälsa</v>
      </c>
      <c r="W31" s="22" t="e">
        <f>IF(FIND(Tabell2[[#Headers],[Genetiska uppgifter]],Tabell2[[#This Row],[2.2 Ange vilken typ av känsliga personuppgifter som kommer behandlas i projektet.]])&gt;0,Tabell2[[#Headers],[Genetiska uppgifter]],0)</f>
        <v>#VALUE!</v>
      </c>
      <c r="X31" s="22" t="e">
        <f>IF(FIND(Tabell2[[#Headers],[Ras eller etniskt ursprung]],Tabell2[[#This Row],[2.2 Ange vilken typ av känsliga personuppgifter som kommer behandlas i projektet.]])&gt;0,Tabell2[[#Headers],[Ras eller etniskt ursprung]],0)</f>
        <v>#VALUE!</v>
      </c>
      <c r="Y31" s="22" t="e">
        <f>IF(FIND(Tabell2[[#Headers],[Biometriska uppgifter]],Tabell2[[#This Row],[2.2 Ange vilken typ av känsliga personuppgifter som kommer behandlas i projektet.]])&gt;0,Tabell2[[#Headers],[Biometriska uppgifter]],0)</f>
        <v>#VALUE!</v>
      </c>
      <c r="Z31" s="22" t="e">
        <f>IF(FIND(Tabell2[[#Headers],[En persons sexualliv]],Tabell2[[#This Row],[2.2 Ange vilken typ av känsliga personuppgifter som kommer behandlas i projektet.]])&gt;0,Tabell2[[#Headers],[En persons sexualliv]],0)</f>
        <v>#VALUE!</v>
      </c>
      <c r="AA31" s="22" t="e">
        <f>IF(FIND(Tabell2[[#Headers],[Politiska åsikter]],Tabell2[[#This Row],[2.2 Ange vilken typ av känsliga personuppgifter som kommer behandlas i projektet.]])&gt;0,Tabell2[[#Headers],[Politiska åsikter]],0)</f>
        <v>#VALUE!</v>
      </c>
      <c r="AB31" s="22" t="e">
        <f>IF(FIND(Tabell2[[#Headers],[Religiös eller filosofisk övertygelse]],Tabell2[[#This Row],[2.2 Ange vilken typ av känsliga personuppgifter som kommer behandlas i projektet.]])&gt;0,Tabell2[[#Headers],[Religiös eller filosofisk övertygelse]],0)</f>
        <v>#VALUE!</v>
      </c>
      <c r="AC31" s="1" t="s">
        <v>1813</v>
      </c>
      <c r="AD31" s="1" t="s">
        <v>60</v>
      </c>
      <c r="AE31" s="26" t="s">
        <v>1814</v>
      </c>
      <c r="AF31" s="10">
        <v>43945</v>
      </c>
      <c r="AG31" s="10">
        <f>IF(Tabell2[[#This Row],[Beräknat startdatum]]="Godkännandedatum",INDEX('EPM diarie'!D:H,MATCH(Tabell2[[#This Row],[DNR]],'EPM diarie'!D:D,0),5),Tabell2[[#This Row],[Beräknat startdatum]])</f>
        <v>43945</v>
      </c>
      <c r="AH31" s="26" t="s">
        <v>1992</v>
      </c>
      <c r="AI31" s="10">
        <v>44675</v>
      </c>
      <c r="AJ31" s="22">
        <f>Tabell2[[#This Row],[Beräknat slutdatum]]-Tabell2[[#This Row],[Kolumn1]]</f>
        <v>730</v>
      </c>
      <c r="AK31" s="1" t="s">
        <v>2065</v>
      </c>
      <c r="AL31" s="1">
        <v>1050</v>
      </c>
      <c r="AM31" s="1" t="s">
        <v>60</v>
      </c>
      <c r="AN31" s="2" t="s">
        <v>60</v>
      </c>
      <c r="AO31" s="54">
        <f>Tabell2[[#This Row],[Beräknat slutdatum]]-Tabell2[[#This Row],[Kolumn1]]</f>
        <v>730</v>
      </c>
      <c r="AV31" s="3" t="s">
        <v>2331</v>
      </c>
      <c r="AW31" s="3" t="s">
        <v>2332</v>
      </c>
    </row>
    <row r="32" spans="1:56" x14ac:dyDescent="0.25">
      <c r="A32" s="19" t="s">
        <v>719</v>
      </c>
      <c r="B32" s="20" t="str">
        <f>INDEX('EPM diarie'!D:E,MATCH(Tabell2[[#This Row],[DNR]],'EPM diarie'!D:D,0),2)</f>
        <v>Komplikationer vid COVID-19</v>
      </c>
      <c r="C32" s="21" t="s">
        <v>27</v>
      </c>
      <c r="D32" s="1" t="s">
        <v>221</v>
      </c>
      <c r="E32" s="1" t="str">
        <f>INDEX('EPM diarie'!D:J,MATCH(Tabell2[[#This Row],[DNR]],'EPM diarie'!D:D,0),7)</f>
        <v>Norra</v>
      </c>
      <c r="F32" s="1" t="s">
        <v>27</v>
      </c>
      <c r="G32" s="1" t="s">
        <v>161</v>
      </c>
      <c r="H32" s="1"/>
      <c r="I32" s="1"/>
      <c r="J32" s="1"/>
      <c r="K32" s="1"/>
      <c r="L32" s="1"/>
      <c r="M32" s="1" t="s">
        <v>29</v>
      </c>
      <c r="N32" s="1" t="s">
        <v>36</v>
      </c>
      <c r="O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2" s="22" t="e">
        <f>IF(FIND(Tabell2[[#Headers],[4 § 1 Forskningen innebär ett fysiskt ingrepp på en forskningsperson]],Tabell2[[#This Row],[2.1 På vilket eller vilka sätt handlar projektet om forskning]])&gt;0,Tabell2[[#Headers],[4 § 1 Forskningen innebär ett fysiskt ingrepp på en forskningsperson]],0)</f>
        <v>#VALUE!</v>
      </c>
      <c r="Q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2" s="22" t="e">
        <f>IF(FIND(Tabell2[[#Headers],[4 § 4 Forskningen avser ett fysiskt ingrepp på en avliden människa.]],Tabell2[[#This Row],[2.1 På vilket eller vilka sätt handlar projektet om forskning]])&gt;0,Tabell2[[#Headers],[4 § 4 Forskningen avser ett fysiskt ingrepp på en avliden människa.]],0)</f>
        <v>#VALUE!</v>
      </c>
      <c r="T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2" s="1" t="s">
        <v>1793</v>
      </c>
      <c r="V32" s="22" t="str">
        <f>IF(FIND(Tabell2[[#Headers],[Hälsa]],Tabell2[[#This Row],[2.2 Ange vilken typ av känsliga personuppgifter som kommer behandlas i projektet.]])&gt;0,Tabell2[[#Headers],[Hälsa]],0)</f>
        <v>Hälsa</v>
      </c>
      <c r="W32" s="22" t="e">
        <f>IF(FIND(Tabell2[[#Headers],[Genetiska uppgifter]],Tabell2[[#This Row],[2.2 Ange vilken typ av känsliga personuppgifter som kommer behandlas i projektet.]])&gt;0,Tabell2[[#Headers],[Genetiska uppgifter]],0)</f>
        <v>#VALUE!</v>
      </c>
      <c r="X32" s="22" t="str">
        <f>IF(FIND(Tabell2[[#Headers],[Ras eller etniskt ursprung]],Tabell2[[#This Row],[2.2 Ange vilken typ av känsliga personuppgifter som kommer behandlas i projektet.]])&gt;0,Tabell2[[#Headers],[Ras eller etniskt ursprung]],0)</f>
        <v>Ras eller etniskt ursprung</v>
      </c>
      <c r="Y32" s="22" t="str">
        <f>IF(FIND(Tabell2[[#Headers],[Biometriska uppgifter]],Tabell2[[#This Row],[2.2 Ange vilken typ av känsliga personuppgifter som kommer behandlas i projektet.]])&gt;0,Tabell2[[#Headers],[Biometriska uppgifter]],0)</f>
        <v>Biometriska uppgifter</v>
      </c>
      <c r="Z32" s="22" t="e">
        <f>IF(FIND(Tabell2[[#Headers],[En persons sexualliv]],Tabell2[[#This Row],[2.2 Ange vilken typ av känsliga personuppgifter som kommer behandlas i projektet.]])&gt;0,Tabell2[[#Headers],[En persons sexualliv]],0)</f>
        <v>#VALUE!</v>
      </c>
      <c r="AA32" s="22" t="e">
        <f>IF(FIND(Tabell2[[#Headers],[Politiska åsikter]],Tabell2[[#This Row],[2.2 Ange vilken typ av känsliga personuppgifter som kommer behandlas i projektet.]])&gt;0,Tabell2[[#Headers],[Politiska åsikter]],0)</f>
        <v>#VALUE!</v>
      </c>
      <c r="AB32" s="22" t="e">
        <f>IF(FIND(Tabell2[[#Headers],[Religiös eller filosofisk övertygelse]],Tabell2[[#This Row],[2.2 Ange vilken typ av känsliga personuppgifter som kommer behandlas i projektet.]])&gt;0,Tabell2[[#Headers],[Religiös eller filosofisk övertygelse]],0)</f>
        <v>#VALUE!</v>
      </c>
      <c r="AC32" s="1" t="s">
        <v>1815</v>
      </c>
      <c r="AD32" s="1" t="s">
        <v>60</v>
      </c>
      <c r="AE32" s="26" t="s">
        <v>1816</v>
      </c>
      <c r="AF32" s="10">
        <v>44074</v>
      </c>
      <c r="AG32" s="10">
        <f>IF(Tabell2[[#This Row],[Beräknat startdatum]]="Godkännandedatum",INDEX('EPM diarie'!D:H,MATCH(Tabell2[[#This Row],[DNR]],'EPM diarie'!D:D,0),5),Tabell2[[#This Row],[Beräknat startdatum]])</f>
        <v>44074</v>
      </c>
      <c r="AH32" s="26" t="s">
        <v>1993</v>
      </c>
      <c r="AI32" s="10" t="s">
        <v>175</v>
      </c>
      <c r="AJ32" s="22" t="e">
        <f>Tabell2[[#This Row],[Beräknat slutdatum]]-Tabell2[[#This Row],[Kolumn1]]</f>
        <v>#VALUE!</v>
      </c>
      <c r="AK32" s="1" t="s">
        <v>2066</v>
      </c>
      <c r="AL32" s="1" t="s">
        <v>175</v>
      </c>
      <c r="AM32" s="1" t="s">
        <v>2170</v>
      </c>
      <c r="AN32" s="2" t="s">
        <v>60</v>
      </c>
      <c r="AO32" s="54" t="e">
        <f>Tabell2[[#This Row],[Beräknat slutdatum]]-Tabell2[[#This Row],[Kolumn1]]</f>
        <v>#VALUE!</v>
      </c>
      <c r="AV32" s="3" t="s">
        <v>2333</v>
      </c>
      <c r="AW32" s="3" t="s">
        <v>2334</v>
      </c>
    </row>
    <row r="33" spans="1:53" x14ac:dyDescent="0.25">
      <c r="A33" s="19" t="s">
        <v>932</v>
      </c>
      <c r="B33" s="20" t="str">
        <f>INDEX('EPM diarie'!D:E,MATCH(Tabell2[[#This Row],[DNR]],'EPM diarie'!D:D,0),2)</f>
        <v>Påverkar det nya coronaviruset den manliga reproduktionsfunktionen?</v>
      </c>
      <c r="C33" s="21" t="s">
        <v>27</v>
      </c>
      <c r="D33" s="1" t="s">
        <v>105</v>
      </c>
      <c r="E33" s="1" t="str">
        <f>INDEX('EPM diarie'!D:J,MATCH(Tabell2[[#This Row],[DNR]],'EPM diarie'!D:D,0),7)</f>
        <v>Södra</v>
      </c>
      <c r="F33" s="1" t="s">
        <v>27</v>
      </c>
      <c r="G33" s="1"/>
      <c r="H33" s="1"/>
      <c r="I33" s="1"/>
      <c r="J33" s="1"/>
      <c r="K33" s="1"/>
      <c r="L33" s="1" t="s">
        <v>166</v>
      </c>
      <c r="M33" s="1" t="s">
        <v>29</v>
      </c>
      <c r="N33" s="1" t="s">
        <v>1776</v>
      </c>
      <c r="O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3" s="22" t="e">
        <f>IF(FIND(Tabell2[[#Headers],[4 § 4 Forskningen avser ett fysiskt ingrepp på en avliden människa.]],Tabell2[[#This Row],[2.1 På vilket eller vilka sätt handlar projektet om forskning]])&gt;0,Tabell2[[#Headers],[4 § 4 Forskningen avser ett fysiskt ingrepp på en avliden människa.]],0)</f>
        <v>#VALUE!</v>
      </c>
      <c r="T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3" s="1" t="s">
        <v>1794</v>
      </c>
      <c r="V33" s="22" t="str">
        <f>IF(FIND(Tabell2[[#Headers],[Hälsa]],Tabell2[[#This Row],[2.2 Ange vilken typ av känsliga personuppgifter som kommer behandlas i projektet.]])&gt;0,Tabell2[[#Headers],[Hälsa]],0)</f>
        <v>Hälsa</v>
      </c>
      <c r="W33" s="22" t="str">
        <f>IF(FIND(Tabell2[[#Headers],[Genetiska uppgifter]],Tabell2[[#This Row],[2.2 Ange vilken typ av känsliga personuppgifter som kommer behandlas i projektet.]])&gt;0,Tabell2[[#Headers],[Genetiska uppgifter]],0)</f>
        <v>Genetiska uppgifter</v>
      </c>
      <c r="X33" s="22" t="e">
        <f>IF(FIND(Tabell2[[#Headers],[Ras eller etniskt ursprung]],Tabell2[[#This Row],[2.2 Ange vilken typ av känsliga personuppgifter som kommer behandlas i projektet.]])&gt;0,Tabell2[[#Headers],[Ras eller etniskt ursprung]],0)</f>
        <v>#VALUE!</v>
      </c>
      <c r="Y33" s="22" t="e">
        <f>IF(FIND(Tabell2[[#Headers],[Biometriska uppgifter]],Tabell2[[#This Row],[2.2 Ange vilken typ av känsliga personuppgifter som kommer behandlas i projektet.]])&gt;0,Tabell2[[#Headers],[Biometriska uppgifter]],0)</f>
        <v>#VALUE!</v>
      </c>
      <c r="Z33" s="22" t="str">
        <f>IF(FIND(Tabell2[[#Headers],[En persons sexualliv]],Tabell2[[#This Row],[2.2 Ange vilken typ av känsliga personuppgifter som kommer behandlas i projektet.]])&gt;0,Tabell2[[#Headers],[En persons sexualliv]],0)</f>
        <v>En persons sexualliv</v>
      </c>
      <c r="AA33" s="22" t="e">
        <f>IF(FIND(Tabell2[[#Headers],[Politiska åsikter]],Tabell2[[#This Row],[2.2 Ange vilken typ av känsliga personuppgifter som kommer behandlas i projektet.]])&gt;0,Tabell2[[#Headers],[Politiska åsikter]],0)</f>
        <v>#VALUE!</v>
      </c>
      <c r="AB33" s="22" t="e">
        <f>IF(FIND(Tabell2[[#Headers],[Religiös eller filosofisk övertygelse]],Tabell2[[#This Row],[2.2 Ange vilken typ av känsliga personuppgifter som kommer behandlas i projektet.]])&gt;0,Tabell2[[#Headers],[Religiös eller filosofisk övertygelse]],0)</f>
        <v>#VALUE!</v>
      </c>
      <c r="AC33" s="1" t="s">
        <v>1817</v>
      </c>
      <c r="AD33" s="1" t="s">
        <v>60</v>
      </c>
      <c r="AE33" s="27">
        <v>44013</v>
      </c>
      <c r="AF33" s="10">
        <f>Tabell2[[#This Row],[5.1 Beräknat startdatum]]</f>
        <v>44013</v>
      </c>
      <c r="AG33" s="10">
        <f>IF(Tabell2[[#This Row],[Beräknat startdatum]]="Godkännandedatum",INDEX('EPM diarie'!D:H,MATCH(Tabell2[[#This Row],[DNR]],'EPM diarie'!D:D,0),5),Tabell2[[#This Row],[Beräknat startdatum]])</f>
        <v>44013</v>
      </c>
      <c r="AH33" s="27">
        <v>45169</v>
      </c>
      <c r="AI33" s="10">
        <f>Tabell2[[#This Row],[5.2 Beräknat slutdatum]]</f>
        <v>45169</v>
      </c>
      <c r="AJ33" s="22">
        <f>Tabell2[[#This Row],[Beräknat slutdatum]]-Tabell2[[#This Row],[Kolumn1]]</f>
        <v>1156</v>
      </c>
      <c r="AK33" s="1" t="s">
        <v>2067</v>
      </c>
      <c r="AL33" s="1">
        <v>175</v>
      </c>
      <c r="AM33" s="1" t="s">
        <v>29</v>
      </c>
      <c r="AN33" s="2" t="s">
        <v>60</v>
      </c>
      <c r="AO33" s="54">
        <f>Tabell2[[#This Row],[Beräknat slutdatum]]-Tabell2[[#This Row],[Kolumn1]]</f>
        <v>1156</v>
      </c>
      <c r="AV33" s="3" t="s">
        <v>2335</v>
      </c>
      <c r="AW33" s="3" t="s">
        <v>2336</v>
      </c>
    </row>
    <row r="34" spans="1:53" x14ac:dyDescent="0.25">
      <c r="A34" s="19" t="s">
        <v>451</v>
      </c>
      <c r="B34" s="20" t="str">
        <f>INDEX('EPM diarie'!D:E,MATCH(Tabell2[[#This Row],[DNR]],'EPM diarie'!D:D,0),2)</f>
        <v>Utvärdering av lungfunktion med elektrisk impedanstomografi hos kritiskt sjuka Covid-19 patienter (Covid-19-Vent)</v>
      </c>
      <c r="C34" s="21" t="s">
        <v>27</v>
      </c>
      <c r="D34" s="1" t="s">
        <v>61</v>
      </c>
      <c r="E34" s="1" t="str">
        <f>INDEX('EPM diarie'!D:J,MATCH(Tabell2[[#This Row],[DNR]],'EPM diarie'!D:D,0),7)</f>
        <v>Västra</v>
      </c>
      <c r="F34" s="1" t="s">
        <v>27</v>
      </c>
      <c r="G34" s="1"/>
      <c r="H34" s="1"/>
      <c r="I34" s="1"/>
      <c r="J34" s="1"/>
      <c r="K34" s="1" t="s">
        <v>165</v>
      </c>
      <c r="L34" s="1"/>
      <c r="M34" s="1" t="s">
        <v>29</v>
      </c>
      <c r="N34" s="1" t="s">
        <v>1777</v>
      </c>
      <c r="O34" s="22" t="e">
        <f>IF(FIND(Tabell2[[#Headers],[3 § 1 Forskningen kommer att samla in känsliga personuppgifter]],Tabell2[[#This Row],[2.1 På vilket eller vilka sätt handlar projektet om forskning]])&gt;0,Tabell2[[#Headers],[3 § 1 Forskningen kommer att samla in känsliga personuppgifter]],0)</f>
        <v>#VALUE!</v>
      </c>
      <c r="P3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4" s="22" t="e">
        <f>IF(FIND(Tabell2[[#Headers],[4 § 4 Forskningen avser ett fysiskt ingrepp på en avliden människa.]],Tabell2[[#This Row],[2.1 På vilket eller vilka sätt handlar projektet om forskning]])&gt;0,Tabell2[[#Headers],[4 § 4 Forskningen avser ett fysiskt ingrepp på en avliden människa.]],0)</f>
        <v>#VALUE!</v>
      </c>
      <c r="T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4" s="1" t="s">
        <v>30</v>
      </c>
      <c r="V34" s="22" t="str">
        <f>IF(FIND(Tabell2[[#Headers],[Hälsa]],Tabell2[[#This Row],[2.2 Ange vilken typ av känsliga personuppgifter som kommer behandlas i projektet.]])&gt;0,Tabell2[[#Headers],[Hälsa]],0)</f>
        <v>Hälsa</v>
      </c>
      <c r="W34" s="22" t="e">
        <f>IF(FIND(Tabell2[[#Headers],[Genetiska uppgifter]],Tabell2[[#This Row],[2.2 Ange vilken typ av känsliga personuppgifter som kommer behandlas i projektet.]])&gt;0,Tabell2[[#Headers],[Genetiska uppgifter]],0)</f>
        <v>#VALUE!</v>
      </c>
      <c r="X34" s="22" t="e">
        <f>IF(FIND(Tabell2[[#Headers],[Ras eller etniskt ursprung]],Tabell2[[#This Row],[2.2 Ange vilken typ av känsliga personuppgifter som kommer behandlas i projektet.]])&gt;0,Tabell2[[#Headers],[Ras eller etniskt ursprung]],0)</f>
        <v>#VALUE!</v>
      </c>
      <c r="Y34" s="22" t="e">
        <f>IF(FIND(Tabell2[[#Headers],[Biometriska uppgifter]],Tabell2[[#This Row],[2.2 Ange vilken typ av känsliga personuppgifter som kommer behandlas i projektet.]])&gt;0,Tabell2[[#Headers],[Biometriska uppgifter]],0)</f>
        <v>#VALUE!</v>
      </c>
      <c r="Z34" s="22" t="e">
        <f>IF(FIND(Tabell2[[#Headers],[En persons sexualliv]],Tabell2[[#This Row],[2.2 Ange vilken typ av känsliga personuppgifter som kommer behandlas i projektet.]])&gt;0,Tabell2[[#Headers],[En persons sexualliv]],0)</f>
        <v>#VALUE!</v>
      </c>
      <c r="AA34" s="22" t="e">
        <f>IF(FIND(Tabell2[[#Headers],[Politiska åsikter]],Tabell2[[#This Row],[2.2 Ange vilken typ av känsliga personuppgifter som kommer behandlas i projektet.]])&gt;0,Tabell2[[#Headers],[Politiska åsikter]],0)</f>
        <v>#VALUE!</v>
      </c>
      <c r="AB34" s="22" t="e">
        <f>IF(FIND(Tabell2[[#Headers],[Religiös eller filosofisk övertygelse]],Tabell2[[#This Row],[2.2 Ange vilken typ av känsliga personuppgifter som kommer behandlas i projektet.]])&gt;0,Tabell2[[#Headers],[Religiös eller filosofisk övertygelse]],0)</f>
        <v>#VALUE!</v>
      </c>
      <c r="AC34" s="1" t="s">
        <v>1818</v>
      </c>
      <c r="AD34" s="1" t="s">
        <v>60</v>
      </c>
      <c r="AE34" s="26" t="s">
        <v>1819</v>
      </c>
      <c r="AF34" s="10">
        <v>43938</v>
      </c>
      <c r="AG34" s="10">
        <f>IF(Tabell2[[#This Row],[Beräknat startdatum]]="Godkännandedatum",INDEX('EPM diarie'!D:H,MATCH(Tabell2[[#This Row],[DNR]],'EPM diarie'!D:D,0),5),Tabell2[[#This Row],[Beräknat startdatum]])</f>
        <v>43938</v>
      </c>
      <c r="AH34" s="26" t="s">
        <v>1994</v>
      </c>
      <c r="AI34" s="10">
        <v>44008</v>
      </c>
      <c r="AJ34" s="22">
        <f>Tabell2[[#This Row],[Beräknat slutdatum]]-Tabell2[[#This Row],[Kolumn1]]</f>
        <v>70</v>
      </c>
      <c r="AK34" s="1" t="s">
        <v>2068</v>
      </c>
      <c r="AL34" s="1">
        <v>20</v>
      </c>
      <c r="AM34" s="1" t="s">
        <v>29</v>
      </c>
      <c r="AN34" s="2" t="s">
        <v>29</v>
      </c>
      <c r="AO34" s="54">
        <f>Tabell2[[#This Row],[Beräknat slutdatum]]-Tabell2[[#This Row],[Kolumn1]]</f>
        <v>70</v>
      </c>
    </row>
    <row r="35" spans="1:53" x14ac:dyDescent="0.25">
      <c r="A35" s="19" t="s">
        <v>974</v>
      </c>
      <c r="B35" s="20" t="str">
        <f>INDEX('EPM diarie'!D:E,MATCH(Tabell2[[#This Row],[DNR]],'EPM diarie'!D:D,0),2)</f>
        <v>CFLU - en populationsbaserad studie av patienter som intensivvårdats för influensa jämfört med Covid-19</v>
      </c>
      <c r="C35" s="21" t="s">
        <v>27</v>
      </c>
      <c r="D35" s="1" t="s">
        <v>34</v>
      </c>
      <c r="E35" s="1" t="str">
        <f>INDEX('EPM diarie'!D:J,MATCH(Tabell2[[#This Row],[DNR]],'EPM diarie'!D:D,0),7)</f>
        <v>Stockholms</v>
      </c>
      <c r="F35" s="1" t="s">
        <v>27</v>
      </c>
      <c r="G35" s="1"/>
      <c r="H35" s="1"/>
      <c r="I35" s="1" t="s">
        <v>163</v>
      </c>
      <c r="J35" s="1"/>
      <c r="K35" s="1"/>
      <c r="L35" s="1"/>
      <c r="M35" s="1" t="s">
        <v>29</v>
      </c>
      <c r="N35" s="1" t="s">
        <v>36</v>
      </c>
      <c r="O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5" s="22" t="e">
        <f>IF(FIND(Tabell2[[#Headers],[4 § 4 Forskningen avser ett fysiskt ingrepp på en avliden människa.]],Tabell2[[#This Row],[2.1 På vilket eller vilka sätt handlar projektet om forskning]])&gt;0,Tabell2[[#Headers],[4 § 4 Forskningen avser ett fysiskt ingrepp på en avliden människa.]],0)</f>
        <v>#VALUE!</v>
      </c>
      <c r="T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5" s="1" t="s">
        <v>30</v>
      </c>
      <c r="V35" s="22" t="str">
        <f>IF(FIND(Tabell2[[#Headers],[Hälsa]],Tabell2[[#This Row],[2.2 Ange vilken typ av känsliga personuppgifter som kommer behandlas i projektet.]])&gt;0,Tabell2[[#Headers],[Hälsa]],0)</f>
        <v>Hälsa</v>
      </c>
      <c r="W35" s="22" t="e">
        <f>IF(FIND(Tabell2[[#Headers],[Genetiska uppgifter]],Tabell2[[#This Row],[2.2 Ange vilken typ av känsliga personuppgifter som kommer behandlas i projektet.]])&gt;0,Tabell2[[#Headers],[Genetiska uppgifter]],0)</f>
        <v>#VALUE!</v>
      </c>
      <c r="X35" s="22" t="e">
        <f>IF(FIND(Tabell2[[#Headers],[Ras eller etniskt ursprung]],Tabell2[[#This Row],[2.2 Ange vilken typ av känsliga personuppgifter som kommer behandlas i projektet.]])&gt;0,Tabell2[[#Headers],[Ras eller etniskt ursprung]],0)</f>
        <v>#VALUE!</v>
      </c>
      <c r="Y35" s="22" t="e">
        <f>IF(FIND(Tabell2[[#Headers],[Biometriska uppgifter]],Tabell2[[#This Row],[2.2 Ange vilken typ av känsliga personuppgifter som kommer behandlas i projektet.]])&gt;0,Tabell2[[#Headers],[Biometriska uppgifter]],0)</f>
        <v>#VALUE!</v>
      </c>
      <c r="Z35" s="22" t="e">
        <f>IF(FIND(Tabell2[[#Headers],[En persons sexualliv]],Tabell2[[#This Row],[2.2 Ange vilken typ av känsliga personuppgifter som kommer behandlas i projektet.]])&gt;0,Tabell2[[#Headers],[En persons sexualliv]],0)</f>
        <v>#VALUE!</v>
      </c>
      <c r="AA35" s="22" t="e">
        <f>IF(FIND(Tabell2[[#Headers],[Politiska åsikter]],Tabell2[[#This Row],[2.2 Ange vilken typ av känsliga personuppgifter som kommer behandlas i projektet.]])&gt;0,Tabell2[[#Headers],[Politiska åsikter]],0)</f>
        <v>#VALUE!</v>
      </c>
      <c r="AB35" s="22" t="e">
        <f>IF(FIND(Tabell2[[#Headers],[Religiös eller filosofisk övertygelse]],Tabell2[[#This Row],[2.2 Ange vilken typ av känsliga personuppgifter som kommer behandlas i projektet.]])&gt;0,Tabell2[[#Headers],[Religiös eller filosofisk övertygelse]],0)</f>
        <v>#VALUE!</v>
      </c>
      <c r="AC35" s="1" t="s">
        <v>1820</v>
      </c>
      <c r="AD35" s="1" t="s">
        <v>60</v>
      </c>
      <c r="AE35" s="26" t="s">
        <v>1808</v>
      </c>
      <c r="AF35" s="10">
        <v>43951</v>
      </c>
      <c r="AG35" s="10">
        <f>IF(Tabell2[[#This Row],[Beräknat startdatum]]="Godkännandedatum",INDEX('EPM diarie'!D:H,MATCH(Tabell2[[#This Row],[DNR]],'EPM diarie'!D:D,0),5),Tabell2[[#This Row],[Beräknat startdatum]])</f>
        <v>43951</v>
      </c>
      <c r="AH35" s="26">
        <v>2021</v>
      </c>
      <c r="AI35" s="10">
        <v>44561</v>
      </c>
      <c r="AJ35" s="22">
        <f>Tabell2[[#This Row],[Beräknat slutdatum]]-Tabell2[[#This Row],[Kolumn1]]</f>
        <v>610</v>
      </c>
      <c r="AK35" s="1" t="s">
        <v>2069</v>
      </c>
      <c r="AL35" s="1" t="s">
        <v>175</v>
      </c>
      <c r="AM35" s="1" t="s">
        <v>29</v>
      </c>
      <c r="AN35" s="2" t="s">
        <v>60</v>
      </c>
      <c r="AO35" s="54">
        <f>Tabell2[[#This Row],[Beräknat slutdatum]]-Tabell2[[#This Row],[Kolumn1]]</f>
        <v>610</v>
      </c>
      <c r="AU35" s="3"/>
      <c r="AV35" s="3"/>
      <c r="AW35" s="56" t="s">
        <v>2340</v>
      </c>
      <c r="AX35" s="3">
        <f>MEDIAN(AL:AL)</f>
        <v>300</v>
      </c>
      <c r="AY35" s="3"/>
      <c r="AZ35" s="3"/>
      <c r="BA35" s="3"/>
    </row>
    <row r="36" spans="1:53" x14ac:dyDescent="0.25">
      <c r="A36" s="19" t="s">
        <v>852</v>
      </c>
      <c r="B36" s="20" t="str">
        <f>INDEX('EPM diarie'!D:E,MATCH(Tabell2[[#This Row],[DNR]],'EPM diarie'!D:D,0),2)</f>
        <v>En projektstudie om menings-skapande coping vid Covid-19</v>
      </c>
      <c r="C36" s="21" t="s">
        <v>27</v>
      </c>
      <c r="D36" s="1" t="s">
        <v>1766</v>
      </c>
      <c r="E36" s="1" t="str">
        <f>INDEX('EPM diarie'!D:J,MATCH(Tabell2[[#This Row],[DNR]],'EPM diarie'!D:D,0),7)</f>
        <v>Uppsala-Örebro</v>
      </c>
      <c r="F36" s="1" t="s">
        <v>27</v>
      </c>
      <c r="G36" s="1"/>
      <c r="H36" s="1" t="s">
        <v>162</v>
      </c>
      <c r="I36" s="1"/>
      <c r="J36" s="1"/>
      <c r="K36" s="1"/>
      <c r="L36" s="1"/>
      <c r="M36" s="1" t="s">
        <v>29</v>
      </c>
      <c r="N36" s="1" t="s">
        <v>36</v>
      </c>
      <c r="O3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6" s="22" t="e">
        <f>IF(FIND(Tabell2[[#Headers],[4 § 1 Forskningen innebär ett fysiskt ingrepp på en forskningsperson]],Tabell2[[#This Row],[2.1 På vilket eller vilka sätt handlar projektet om forskning]])&gt;0,Tabell2[[#Headers],[4 § 1 Forskningen innebär ett fysiskt ingrepp på en forskningsperson]],0)</f>
        <v>#VALUE!</v>
      </c>
      <c r="Q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6" s="22" t="e">
        <f>IF(FIND(Tabell2[[#Headers],[4 § 4 Forskningen avser ett fysiskt ingrepp på en avliden människa.]],Tabell2[[#This Row],[2.1 På vilket eller vilka sätt handlar projektet om forskning]])&gt;0,Tabell2[[#Headers],[4 § 4 Forskningen avser ett fysiskt ingrepp på en avliden människa.]],0)</f>
        <v>#VALUE!</v>
      </c>
      <c r="T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6" s="1" t="s">
        <v>1795</v>
      </c>
      <c r="V36" s="22" t="str">
        <f>IF(FIND(Tabell2[[#Headers],[Hälsa]],Tabell2[[#This Row],[2.2 Ange vilken typ av känsliga personuppgifter som kommer behandlas i projektet.]])&gt;0,Tabell2[[#Headers],[Hälsa]],0)</f>
        <v>Hälsa</v>
      </c>
      <c r="W36" s="22" t="e">
        <f>IF(FIND(Tabell2[[#Headers],[Genetiska uppgifter]],Tabell2[[#This Row],[2.2 Ange vilken typ av känsliga personuppgifter som kommer behandlas i projektet.]])&gt;0,Tabell2[[#Headers],[Genetiska uppgifter]],0)</f>
        <v>#VALUE!</v>
      </c>
      <c r="X36" s="22" t="e">
        <f>IF(FIND(Tabell2[[#Headers],[Ras eller etniskt ursprung]],Tabell2[[#This Row],[2.2 Ange vilken typ av känsliga personuppgifter som kommer behandlas i projektet.]])&gt;0,Tabell2[[#Headers],[Ras eller etniskt ursprung]],0)</f>
        <v>#VALUE!</v>
      </c>
      <c r="Y36" s="22" t="e">
        <f>IF(FIND(Tabell2[[#Headers],[Biometriska uppgifter]],Tabell2[[#This Row],[2.2 Ange vilken typ av känsliga personuppgifter som kommer behandlas i projektet.]])&gt;0,Tabell2[[#Headers],[Biometriska uppgifter]],0)</f>
        <v>#VALUE!</v>
      </c>
      <c r="Z36" s="22" t="e">
        <f>IF(FIND(Tabell2[[#Headers],[En persons sexualliv]],Tabell2[[#This Row],[2.2 Ange vilken typ av känsliga personuppgifter som kommer behandlas i projektet.]])&gt;0,Tabell2[[#Headers],[En persons sexualliv]],0)</f>
        <v>#VALUE!</v>
      </c>
      <c r="AA36" s="22" t="e">
        <f>IF(FIND(Tabell2[[#Headers],[Politiska åsikter]],Tabell2[[#This Row],[2.2 Ange vilken typ av känsliga personuppgifter som kommer behandlas i projektet.]])&gt;0,Tabell2[[#Headers],[Politiska åsikter]],0)</f>
        <v>#VALUE!</v>
      </c>
      <c r="AB36" s="22" t="str">
        <f>IF(FIND(Tabell2[[#Headers],[Religiös eller filosofisk övertygelse]],Tabell2[[#This Row],[2.2 Ange vilken typ av känsliga personuppgifter som kommer behandlas i projektet.]])&gt;0,Tabell2[[#Headers],[Religiös eller filosofisk övertygelse]],0)</f>
        <v>Religiös eller filosofisk övertygelse</v>
      </c>
      <c r="AC36" s="1" t="s">
        <v>1821</v>
      </c>
      <c r="AD36" s="1" t="s">
        <v>60</v>
      </c>
      <c r="AE36" s="26" t="s">
        <v>1822</v>
      </c>
      <c r="AF36" s="10">
        <v>43966</v>
      </c>
      <c r="AG36" s="10">
        <f>IF(Tabell2[[#This Row],[Beräknat startdatum]]="Godkännandedatum",INDEX('EPM diarie'!D:H,MATCH(Tabell2[[#This Row],[DNR]],'EPM diarie'!D:D,0),5),Tabell2[[#This Row],[Beräknat startdatum]])</f>
        <v>43966</v>
      </c>
      <c r="AH36" s="28" t="s">
        <v>1995</v>
      </c>
      <c r="AI36" s="10">
        <v>43997</v>
      </c>
      <c r="AJ36" s="22">
        <f>Tabell2[[#This Row],[Beräknat slutdatum]]-Tabell2[[#This Row],[Kolumn1]]</f>
        <v>31</v>
      </c>
      <c r="AK36" s="1" t="s">
        <v>2070</v>
      </c>
      <c r="AL36" s="1">
        <v>600</v>
      </c>
      <c r="AM36" s="1" t="s">
        <v>29</v>
      </c>
      <c r="AN36" s="2" t="s">
        <v>29</v>
      </c>
      <c r="AO36" s="54">
        <f>Tabell2[[#This Row],[Beräknat slutdatum]]-Tabell2[[#This Row],[Kolumn1]]</f>
        <v>31</v>
      </c>
      <c r="AU36" s="3"/>
      <c r="AV36" s="3"/>
      <c r="AW36" s="3"/>
      <c r="AX36" s="3"/>
      <c r="AY36" s="3"/>
      <c r="AZ36" s="3"/>
      <c r="BA36" s="3"/>
    </row>
    <row r="37" spans="1:53" x14ac:dyDescent="0.25">
      <c r="A37" s="19" t="s">
        <v>445</v>
      </c>
      <c r="B37" s="20" t="str">
        <f>INDEX('EPM diarie'!D:E,MATCH(Tabell2[[#This Row],[DNR]],'EPM diarie'!D:D,0),2)</f>
        <v>Uppföljning av COVID19 patienter sjukhusvårdade i Region Stockholm</v>
      </c>
      <c r="C37" s="21" t="s">
        <v>27</v>
      </c>
      <c r="D37" s="1" t="s">
        <v>34</v>
      </c>
      <c r="E37" s="1" t="str">
        <f>INDEX('EPM diarie'!D:J,MATCH(Tabell2[[#This Row],[DNR]],'EPM diarie'!D:D,0),7)</f>
        <v>Stockholms</v>
      </c>
      <c r="F37" s="1" t="s">
        <v>27</v>
      </c>
      <c r="G37" s="1"/>
      <c r="H37" s="1"/>
      <c r="I37" s="1" t="s">
        <v>163</v>
      </c>
      <c r="J37" s="1"/>
      <c r="K37" s="1"/>
      <c r="L37" s="1"/>
      <c r="M37" s="1" t="s">
        <v>29</v>
      </c>
      <c r="N37" s="1" t="s">
        <v>36</v>
      </c>
      <c r="O3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7" s="22" t="e">
        <f>IF(FIND(Tabell2[[#Headers],[4 § 1 Forskningen innebär ett fysiskt ingrepp på en forskningsperson]],Tabell2[[#This Row],[2.1 På vilket eller vilka sätt handlar projektet om forskning]])&gt;0,Tabell2[[#Headers],[4 § 1 Forskningen innebär ett fysiskt ingrepp på en forskningsperson]],0)</f>
        <v>#VALUE!</v>
      </c>
      <c r="Q3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7" s="22" t="e">
        <f>IF(FIND(Tabell2[[#Headers],[4 § 4 Forskningen avser ett fysiskt ingrepp på en avliden människa.]],Tabell2[[#This Row],[2.1 På vilket eller vilka sätt handlar projektet om forskning]])&gt;0,Tabell2[[#Headers],[4 § 4 Forskningen avser ett fysiskt ingrepp på en avliden människa.]],0)</f>
        <v>#VALUE!</v>
      </c>
      <c r="T3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7" s="1" t="s">
        <v>1796</v>
      </c>
      <c r="V37" s="22" t="str">
        <f>IF(FIND(Tabell2[[#Headers],[Hälsa]],Tabell2[[#This Row],[2.2 Ange vilken typ av känsliga personuppgifter som kommer behandlas i projektet.]])&gt;0,Tabell2[[#Headers],[Hälsa]],0)</f>
        <v>Hälsa</v>
      </c>
      <c r="W37" s="22" t="e">
        <f>IF(FIND(Tabell2[[#Headers],[Genetiska uppgifter]],Tabell2[[#This Row],[2.2 Ange vilken typ av känsliga personuppgifter som kommer behandlas i projektet.]])&gt;0,Tabell2[[#Headers],[Genetiska uppgifter]],0)</f>
        <v>#VALUE!</v>
      </c>
      <c r="X37" s="22" t="str">
        <f>IF(FIND(Tabell2[[#Headers],[Ras eller etniskt ursprung]],Tabell2[[#This Row],[2.2 Ange vilken typ av känsliga personuppgifter som kommer behandlas i projektet.]])&gt;0,Tabell2[[#Headers],[Ras eller etniskt ursprung]],0)</f>
        <v>Ras eller etniskt ursprung</v>
      </c>
      <c r="Y37" s="22" t="e">
        <f>IF(FIND(Tabell2[[#Headers],[Biometriska uppgifter]],Tabell2[[#This Row],[2.2 Ange vilken typ av känsliga personuppgifter som kommer behandlas i projektet.]])&gt;0,Tabell2[[#Headers],[Biometriska uppgifter]],0)</f>
        <v>#VALUE!</v>
      </c>
      <c r="Z37" s="22" t="e">
        <f>IF(FIND(Tabell2[[#Headers],[En persons sexualliv]],Tabell2[[#This Row],[2.2 Ange vilken typ av känsliga personuppgifter som kommer behandlas i projektet.]])&gt;0,Tabell2[[#Headers],[En persons sexualliv]],0)</f>
        <v>#VALUE!</v>
      </c>
      <c r="AA37" s="22" t="e">
        <f>IF(FIND(Tabell2[[#Headers],[Politiska åsikter]],Tabell2[[#This Row],[2.2 Ange vilken typ av känsliga personuppgifter som kommer behandlas i projektet.]])&gt;0,Tabell2[[#Headers],[Politiska åsikter]],0)</f>
        <v>#VALUE!</v>
      </c>
      <c r="AB37" s="22" t="e">
        <f>IF(FIND(Tabell2[[#Headers],[Religiös eller filosofisk övertygelse]],Tabell2[[#This Row],[2.2 Ange vilken typ av känsliga personuppgifter som kommer behandlas i projektet.]])&gt;0,Tabell2[[#Headers],[Religiös eller filosofisk övertygelse]],0)</f>
        <v>#VALUE!</v>
      </c>
      <c r="AC37" s="1" t="s">
        <v>1823</v>
      </c>
      <c r="AD37" s="1" t="s">
        <v>60</v>
      </c>
      <c r="AE37" s="26" t="s">
        <v>1824</v>
      </c>
      <c r="AF37" s="10" t="s">
        <v>174</v>
      </c>
      <c r="AG37" s="10">
        <f>IF(Tabell2[[#This Row],[Beräknat startdatum]]="Godkännandedatum",INDEX('EPM diarie'!D:H,MATCH(Tabell2[[#This Row],[DNR]],'EPM diarie'!D:D,0),5),Tabell2[[#This Row],[Beräknat startdatum]])</f>
        <v>43983</v>
      </c>
      <c r="AH37" s="26" t="s">
        <v>1996</v>
      </c>
      <c r="AI37" s="10">
        <v>44196</v>
      </c>
      <c r="AJ37" s="22">
        <f>Tabell2[[#This Row],[Beräknat slutdatum]]-Tabell2[[#This Row],[Kolumn1]]</f>
        <v>213</v>
      </c>
      <c r="AK37" s="1" t="s">
        <v>2071</v>
      </c>
      <c r="AL37" s="1">
        <v>350</v>
      </c>
      <c r="AM37" s="1" t="s">
        <v>60</v>
      </c>
      <c r="AN37" s="2" t="s">
        <v>60</v>
      </c>
      <c r="AO37" s="54">
        <f>Tabell2[[#This Row],[Beräknat slutdatum]]-Tabell2[[#This Row],[Kolumn1]]</f>
        <v>213</v>
      </c>
      <c r="AU37" s="3"/>
      <c r="AV37" s="3"/>
      <c r="AW37" s="3" t="s">
        <v>2308</v>
      </c>
      <c r="AX37" s="3" t="s">
        <v>2326</v>
      </c>
      <c r="AY37" s="3">
        <f t="shared" ref="AY37:AY42" si="3">COUNTIFS(AL:AL,AW37,AL:AL,AX37,AN:AN,"Nej")</f>
        <v>25</v>
      </c>
      <c r="AZ37" s="55">
        <f t="shared" ref="AZ37:AZ42" si="4">100*AY37/SUM($AY$18:$AY$23)</f>
        <v>17.361111111111111</v>
      </c>
      <c r="BA37" s="3"/>
    </row>
    <row r="38" spans="1:53" x14ac:dyDescent="0.25">
      <c r="A38" s="19" t="s">
        <v>716</v>
      </c>
      <c r="B38" s="20" t="str">
        <f>INDEX('EPM diarie'!D:E,MATCH(Tabell2[[#This Row],[DNR]],'EPM diarie'!D:D,0),2)</f>
        <v>Rehabilitering och vård vid COVID-19</v>
      </c>
      <c r="C38" s="21" t="s">
        <v>27</v>
      </c>
      <c r="D38" s="1" t="s">
        <v>34</v>
      </c>
      <c r="E38" s="1" t="str">
        <f>INDEX('EPM diarie'!D:J,MATCH(Tabell2[[#This Row],[DNR]],'EPM diarie'!D:D,0),7)</f>
        <v>Stockholms</v>
      </c>
      <c r="F38" s="1" t="s">
        <v>1767</v>
      </c>
      <c r="G38" s="1"/>
      <c r="H38" s="1"/>
      <c r="I38" s="1" t="s">
        <v>163</v>
      </c>
      <c r="J38" s="1"/>
      <c r="K38" s="1"/>
      <c r="L38" s="1"/>
      <c r="M38" s="1" t="s">
        <v>29</v>
      </c>
      <c r="N38" s="1" t="s">
        <v>36</v>
      </c>
      <c r="O3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38" s="22" t="e">
        <f>IF(FIND(Tabell2[[#Headers],[4 § 4 Forskningen avser ett fysiskt ingrepp på en avliden människa.]],Tabell2[[#This Row],[2.1 På vilket eller vilka sätt handlar projektet om forskning]])&gt;0,Tabell2[[#Headers],[4 § 4 Forskningen avser ett fysiskt ingrepp på en avliden människa.]],0)</f>
        <v>#VALUE!</v>
      </c>
      <c r="T3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8" s="1" t="s">
        <v>30</v>
      </c>
      <c r="V38" s="22" t="str">
        <f>IF(FIND(Tabell2[[#Headers],[Hälsa]],Tabell2[[#This Row],[2.2 Ange vilken typ av känsliga personuppgifter som kommer behandlas i projektet.]])&gt;0,Tabell2[[#Headers],[Hälsa]],0)</f>
        <v>Hälsa</v>
      </c>
      <c r="W38" s="22" t="e">
        <f>IF(FIND(Tabell2[[#Headers],[Genetiska uppgifter]],Tabell2[[#This Row],[2.2 Ange vilken typ av känsliga personuppgifter som kommer behandlas i projektet.]])&gt;0,Tabell2[[#Headers],[Genetiska uppgifter]],0)</f>
        <v>#VALUE!</v>
      </c>
      <c r="X38" s="22" t="e">
        <f>IF(FIND(Tabell2[[#Headers],[Ras eller etniskt ursprung]],Tabell2[[#This Row],[2.2 Ange vilken typ av känsliga personuppgifter som kommer behandlas i projektet.]])&gt;0,Tabell2[[#Headers],[Ras eller etniskt ursprung]],0)</f>
        <v>#VALUE!</v>
      </c>
      <c r="Y38" s="22" t="e">
        <f>IF(FIND(Tabell2[[#Headers],[Biometriska uppgifter]],Tabell2[[#This Row],[2.2 Ange vilken typ av känsliga personuppgifter som kommer behandlas i projektet.]])&gt;0,Tabell2[[#Headers],[Biometriska uppgifter]],0)</f>
        <v>#VALUE!</v>
      </c>
      <c r="Z38" s="22" t="e">
        <f>IF(FIND(Tabell2[[#Headers],[En persons sexualliv]],Tabell2[[#This Row],[2.2 Ange vilken typ av känsliga personuppgifter som kommer behandlas i projektet.]])&gt;0,Tabell2[[#Headers],[En persons sexualliv]],0)</f>
        <v>#VALUE!</v>
      </c>
      <c r="AA38" s="22" t="e">
        <f>IF(FIND(Tabell2[[#Headers],[Politiska åsikter]],Tabell2[[#This Row],[2.2 Ange vilken typ av känsliga personuppgifter som kommer behandlas i projektet.]])&gt;0,Tabell2[[#Headers],[Politiska åsikter]],0)</f>
        <v>#VALUE!</v>
      </c>
      <c r="AB38" s="22" t="e">
        <f>IF(FIND(Tabell2[[#Headers],[Religiös eller filosofisk övertygelse]],Tabell2[[#This Row],[2.2 Ange vilken typ av känsliga personuppgifter som kommer behandlas i projektet.]])&gt;0,Tabell2[[#Headers],[Religiös eller filosofisk övertygelse]],0)</f>
        <v>#VALUE!</v>
      </c>
      <c r="AC38" s="1" t="s">
        <v>1825</v>
      </c>
      <c r="AD38" s="1" t="s">
        <v>60</v>
      </c>
      <c r="AE38" s="26" t="s">
        <v>1826</v>
      </c>
      <c r="AF38" s="10" t="s">
        <v>174</v>
      </c>
      <c r="AG38" s="10">
        <f>IF(Tabell2[[#This Row],[Beräknat startdatum]]="Godkännandedatum",INDEX('EPM diarie'!D:H,MATCH(Tabell2[[#This Row],[DNR]],'EPM diarie'!D:D,0),5),Tabell2[[#This Row],[Beräknat startdatum]])</f>
        <v>43984</v>
      </c>
      <c r="AH38" s="26" t="s">
        <v>1997</v>
      </c>
      <c r="AI38" s="10">
        <v>44561</v>
      </c>
      <c r="AJ38" s="22">
        <f>Tabell2[[#This Row],[Beräknat slutdatum]]-Tabell2[[#This Row],[Kolumn1]]</f>
        <v>577</v>
      </c>
      <c r="AK38" s="1" t="s">
        <v>2072</v>
      </c>
      <c r="AL38" s="1">
        <f>550+350+550</f>
        <v>1450</v>
      </c>
      <c r="AM38" s="1" t="s">
        <v>29</v>
      </c>
      <c r="AN38" s="2" t="s">
        <v>60</v>
      </c>
      <c r="AO38" s="54">
        <f>Tabell2[[#This Row],[Beräknat slutdatum]]-Tabell2[[#This Row],[Kolumn1]]</f>
        <v>577</v>
      </c>
      <c r="AW38" s="3" t="s">
        <v>2328</v>
      </c>
      <c r="AX38" s="3" t="s">
        <v>2329</v>
      </c>
      <c r="AY38" s="3">
        <f t="shared" si="3"/>
        <v>11</v>
      </c>
      <c r="AZ38" s="55">
        <f t="shared" si="4"/>
        <v>7.6388888888888893</v>
      </c>
    </row>
    <row r="39" spans="1:53" x14ac:dyDescent="0.25">
      <c r="A39" s="19" t="s">
        <v>1074</v>
      </c>
      <c r="B39" s="20" t="str">
        <f>INDEX('EPM diarie'!D:E,MATCH(Tabell2[[#This Row],[DNR]],'EPM diarie'!D:D,0),2)</f>
        <v>CSI: Covid-19 Symtom och immunitet.</v>
      </c>
      <c r="C39" s="21" t="s">
        <v>27</v>
      </c>
      <c r="D39" s="1" t="s">
        <v>1077</v>
      </c>
      <c r="E39" s="1" t="str">
        <f>INDEX('EPM diarie'!D:J,MATCH(Tabell2[[#This Row],[DNR]],'EPM diarie'!D:D,0),7)</f>
        <v>Södra</v>
      </c>
      <c r="F39" s="1" t="s">
        <v>27</v>
      </c>
      <c r="G39" s="1"/>
      <c r="H39" s="1"/>
      <c r="I39" s="1"/>
      <c r="J39" s="1"/>
      <c r="K39" s="1"/>
      <c r="L39" s="1"/>
      <c r="M39" s="1" t="s">
        <v>29</v>
      </c>
      <c r="N39" s="1" t="s">
        <v>1778</v>
      </c>
      <c r="O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39" s="22" t="e">
        <f>IF(FIND(Tabell2[[#Headers],[4 § 1 Forskningen innebär ett fysiskt ingrepp på en forskningsperson]],Tabell2[[#This Row],[2.1 På vilket eller vilka sätt handlar projektet om forskning]])&gt;0,Tabell2[[#Headers],[4 § 1 Forskningen innebär ett fysiskt ingrepp på en forskningsperson]],0)</f>
        <v>#VALUE!</v>
      </c>
      <c r="Q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3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39" s="22" t="e">
        <f>IF(FIND(Tabell2[[#Headers],[4 § 4 Forskningen avser ett fysiskt ingrepp på en avliden människa.]],Tabell2[[#This Row],[2.1 På vilket eller vilka sätt handlar projektet om forskning]])&gt;0,Tabell2[[#Headers],[4 § 4 Forskningen avser ett fysiskt ingrepp på en avliden människa.]],0)</f>
        <v>#VALUE!</v>
      </c>
      <c r="T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39" s="1" t="s">
        <v>30</v>
      </c>
      <c r="V39" s="22" t="str">
        <f>IF(FIND(Tabell2[[#Headers],[Hälsa]],Tabell2[[#This Row],[2.2 Ange vilken typ av känsliga personuppgifter som kommer behandlas i projektet.]])&gt;0,Tabell2[[#Headers],[Hälsa]],0)</f>
        <v>Hälsa</v>
      </c>
      <c r="W39" s="22" t="e">
        <f>IF(FIND(Tabell2[[#Headers],[Genetiska uppgifter]],Tabell2[[#This Row],[2.2 Ange vilken typ av känsliga personuppgifter som kommer behandlas i projektet.]])&gt;0,Tabell2[[#Headers],[Genetiska uppgifter]],0)</f>
        <v>#VALUE!</v>
      </c>
      <c r="X39" s="22" t="e">
        <f>IF(FIND(Tabell2[[#Headers],[Ras eller etniskt ursprung]],Tabell2[[#This Row],[2.2 Ange vilken typ av känsliga personuppgifter som kommer behandlas i projektet.]])&gt;0,Tabell2[[#Headers],[Ras eller etniskt ursprung]],0)</f>
        <v>#VALUE!</v>
      </c>
      <c r="Y39" s="22" t="e">
        <f>IF(FIND(Tabell2[[#Headers],[Biometriska uppgifter]],Tabell2[[#This Row],[2.2 Ange vilken typ av känsliga personuppgifter som kommer behandlas i projektet.]])&gt;0,Tabell2[[#Headers],[Biometriska uppgifter]],0)</f>
        <v>#VALUE!</v>
      </c>
      <c r="Z39" s="22" t="e">
        <f>IF(FIND(Tabell2[[#Headers],[En persons sexualliv]],Tabell2[[#This Row],[2.2 Ange vilken typ av känsliga personuppgifter som kommer behandlas i projektet.]])&gt;0,Tabell2[[#Headers],[En persons sexualliv]],0)</f>
        <v>#VALUE!</v>
      </c>
      <c r="AA39" s="22" t="e">
        <f>IF(FIND(Tabell2[[#Headers],[Politiska åsikter]],Tabell2[[#This Row],[2.2 Ange vilken typ av känsliga personuppgifter som kommer behandlas i projektet.]])&gt;0,Tabell2[[#Headers],[Politiska åsikter]],0)</f>
        <v>#VALUE!</v>
      </c>
      <c r="AB39" s="22" t="e">
        <f>IF(FIND(Tabell2[[#Headers],[Religiös eller filosofisk övertygelse]],Tabell2[[#This Row],[2.2 Ange vilken typ av känsliga personuppgifter som kommer behandlas i projektet.]])&gt;0,Tabell2[[#Headers],[Religiös eller filosofisk övertygelse]],0)</f>
        <v>#VALUE!</v>
      </c>
      <c r="AC39" s="1" t="s">
        <v>1827</v>
      </c>
      <c r="AD39" s="1" t="s">
        <v>60</v>
      </c>
      <c r="AE39" s="26" t="s">
        <v>1828</v>
      </c>
      <c r="AF39" s="10" t="s">
        <v>174</v>
      </c>
      <c r="AG39" s="10">
        <f>IF(Tabell2[[#This Row],[Beräknat startdatum]]="Godkännandedatum",INDEX('EPM diarie'!D:H,MATCH(Tabell2[[#This Row],[DNR]],'EPM diarie'!D:D,0),5),Tabell2[[#This Row],[Beräknat startdatum]])</f>
        <v>43984</v>
      </c>
      <c r="AH39" s="26" t="s">
        <v>1998</v>
      </c>
      <c r="AI39" s="10">
        <v>45445</v>
      </c>
      <c r="AJ39" s="22">
        <f>Tabell2[[#This Row],[Beräknat slutdatum]]-Tabell2[[#This Row],[Kolumn1]]</f>
        <v>1461</v>
      </c>
      <c r="AK39" s="1" t="s">
        <v>2073</v>
      </c>
      <c r="AL39" s="1">
        <f>500+100*12*4</f>
        <v>5300</v>
      </c>
      <c r="AM39" s="1" t="s">
        <v>60</v>
      </c>
      <c r="AN39" s="2" t="s">
        <v>60</v>
      </c>
      <c r="AO39" s="54">
        <f>Tabell2[[#This Row],[Beräknat slutdatum]]-Tabell2[[#This Row],[Kolumn1]]</f>
        <v>1461</v>
      </c>
      <c r="AW39" s="3" t="s">
        <v>2327</v>
      </c>
      <c r="AX39" s="3" t="s">
        <v>2330</v>
      </c>
      <c r="AY39" s="3">
        <f t="shared" si="3"/>
        <v>49</v>
      </c>
      <c r="AZ39" s="55">
        <f t="shared" si="4"/>
        <v>34.027777777777779</v>
      </c>
    </row>
    <row r="40" spans="1:53" x14ac:dyDescent="0.25">
      <c r="A40" s="19" t="s">
        <v>1144</v>
      </c>
      <c r="B40" s="20" t="str">
        <f>INDEX('EPM diarie'!D:E,MATCH(Tabell2[[#This Row],[DNR]],'EPM diarie'!D:D,0),2)</f>
        <v>NeuroCovid</v>
      </c>
      <c r="C40" s="21" t="s">
        <v>27</v>
      </c>
      <c r="D40" s="1" t="s">
        <v>34</v>
      </c>
      <c r="E40" s="1" t="str">
        <f>INDEX('EPM diarie'!D:J,MATCH(Tabell2[[#This Row],[DNR]],'EPM diarie'!D:D,0),7)</f>
        <v>Stockholms</v>
      </c>
      <c r="F40" s="1" t="s">
        <v>52</v>
      </c>
      <c r="G40" s="1"/>
      <c r="H40" s="1"/>
      <c r="I40" s="1" t="s">
        <v>163</v>
      </c>
      <c r="J40" s="1"/>
      <c r="K40" s="1"/>
      <c r="L40" s="1"/>
      <c r="M40" s="1" t="s">
        <v>29</v>
      </c>
      <c r="N40" s="1" t="s">
        <v>1776</v>
      </c>
      <c r="O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0" s="22" t="e">
        <f>IF(FIND(Tabell2[[#Headers],[4 § 4 Forskningen avser ett fysiskt ingrepp på en avliden människa.]],Tabell2[[#This Row],[2.1 På vilket eller vilka sätt handlar projektet om forskning]])&gt;0,Tabell2[[#Headers],[4 § 4 Forskningen avser ett fysiskt ingrepp på en avliden människa.]],0)</f>
        <v>#VALUE!</v>
      </c>
      <c r="T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0" s="1" t="s">
        <v>146</v>
      </c>
      <c r="V40" s="22" t="str">
        <f>IF(FIND(Tabell2[[#Headers],[Hälsa]],Tabell2[[#This Row],[2.2 Ange vilken typ av känsliga personuppgifter som kommer behandlas i projektet.]])&gt;0,Tabell2[[#Headers],[Hälsa]],0)</f>
        <v>Hälsa</v>
      </c>
      <c r="W40" s="22" t="str">
        <f>IF(FIND(Tabell2[[#Headers],[Genetiska uppgifter]],Tabell2[[#This Row],[2.2 Ange vilken typ av känsliga personuppgifter som kommer behandlas i projektet.]])&gt;0,Tabell2[[#Headers],[Genetiska uppgifter]],0)</f>
        <v>Genetiska uppgifter</v>
      </c>
      <c r="X40" s="22" t="e">
        <f>IF(FIND(Tabell2[[#Headers],[Ras eller etniskt ursprung]],Tabell2[[#This Row],[2.2 Ange vilken typ av känsliga personuppgifter som kommer behandlas i projektet.]])&gt;0,Tabell2[[#Headers],[Ras eller etniskt ursprung]],0)</f>
        <v>#VALUE!</v>
      </c>
      <c r="Y40" s="22" t="e">
        <f>IF(FIND(Tabell2[[#Headers],[Biometriska uppgifter]],Tabell2[[#This Row],[2.2 Ange vilken typ av känsliga personuppgifter som kommer behandlas i projektet.]])&gt;0,Tabell2[[#Headers],[Biometriska uppgifter]],0)</f>
        <v>#VALUE!</v>
      </c>
      <c r="Z40" s="22" t="e">
        <f>IF(FIND(Tabell2[[#Headers],[En persons sexualliv]],Tabell2[[#This Row],[2.2 Ange vilken typ av känsliga personuppgifter som kommer behandlas i projektet.]])&gt;0,Tabell2[[#Headers],[En persons sexualliv]],0)</f>
        <v>#VALUE!</v>
      </c>
      <c r="AA40" s="22" t="e">
        <f>IF(FIND(Tabell2[[#Headers],[Politiska åsikter]],Tabell2[[#This Row],[2.2 Ange vilken typ av känsliga personuppgifter som kommer behandlas i projektet.]])&gt;0,Tabell2[[#Headers],[Politiska åsikter]],0)</f>
        <v>#VALUE!</v>
      </c>
      <c r="AB40" s="22" t="e">
        <f>IF(FIND(Tabell2[[#Headers],[Religiös eller filosofisk övertygelse]],Tabell2[[#This Row],[2.2 Ange vilken typ av känsliga personuppgifter som kommer behandlas i projektet.]])&gt;0,Tabell2[[#Headers],[Religiös eller filosofisk övertygelse]],0)</f>
        <v>#VALUE!</v>
      </c>
      <c r="AC40" s="1" t="s">
        <v>1829</v>
      </c>
      <c r="AD40" s="1" t="s">
        <v>60</v>
      </c>
      <c r="AE40" s="26" t="s">
        <v>1830</v>
      </c>
      <c r="AF40" s="10">
        <v>44012</v>
      </c>
      <c r="AG40" s="10">
        <f>IF(Tabell2[[#This Row],[Beräknat startdatum]]="Godkännandedatum",INDEX('EPM diarie'!D:H,MATCH(Tabell2[[#This Row],[DNR]],'EPM diarie'!D:D,0),5),Tabell2[[#This Row],[Beräknat startdatum]])</f>
        <v>44012</v>
      </c>
      <c r="AH40" s="26" t="s">
        <v>1999</v>
      </c>
      <c r="AI40" s="10">
        <v>44742</v>
      </c>
      <c r="AJ40" s="22">
        <f>Tabell2[[#This Row],[Beräknat slutdatum]]-Tabell2[[#This Row],[Kolumn1]]</f>
        <v>730</v>
      </c>
      <c r="AK40" s="1" t="s">
        <v>2074</v>
      </c>
      <c r="AL40" s="1">
        <v>100</v>
      </c>
      <c r="AM40" s="1" t="s">
        <v>29</v>
      </c>
      <c r="AN40" s="2" t="s">
        <v>60</v>
      </c>
      <c r="AO40" s="54">
        <f>Tabell2[[#This Row],[Beräknat slutdatum]]-Tabell2[[#This Row],[Kolumn1]]</f>
        <v>730</v>
      </c>
      <c r="AW40" s="3" t="s">
        <v>2331</v>
      </c>
      <c r="AX40" s="3" t="s">
        <v>2332</v>
      </c>
      <c r="AY40" s="3">
        <f t="shared" si="3"/>
        <v>12</v>
      </c>
      <c r="AZ40" s="55">
        <f t="shared" si="4"/>
        <v>8.3333333333333339</v>
      </c>
    </row>
    <row r="41" spans="1:53" x14ac:dyDescent="0.25">
      <c r="A41" s="19" t="s">
        <v>775</v>
      </c>
      <c r="B41" s="20" t="str">
        <f>INDEX('EPM diarie'!D:E,MATCH(Tabell2[[#This Row],[DNR]],'EPM diarie'!D:D,0),2)</f>
        <v>COVID-19, hur vanligt är det att virusinfektionen påverkar hjärtat, på vilket sätt och varför?</v>
      </c>
      <c r="C41" s="21" t="s">
        <v>27</v>
      </c>
      <c r="D41" s="1" t="s">
        <v>221</v>
      </c>
      <c r="E41" s="1" t="str">
        <f>INDEX('EPM diarie'!D:J,MATCH(Tabell2[[#This Row],[DNR]],'EPM diarie'!D:D,0),7)</f>
        <v>Norra</v>
      </c>
      <c r="F41" s="1" t="s">
        <v>27</v>
      </c>
      <c r="G41" s="1" t="s">
        <v>161</v>
      </c>
      <c r="H41" s="1"/>
      <c r="I41" s="1"/>
      <c r="J41" s="1"/>
      <c r="K41" s="1"/>
      <c r="L41" s="1"/>
      <c r="M41" s="1" t="s">
        <v>29</v>
      </c>
      <c r="N41" s="1" t="s">
        <v>36</v>
      </c>
      <c r="O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1" s="22" t="e">
        <f>IF(FIND(Tabell2[[#Headers],[4 § 1 Forskningen innebär ett fysiskt ingrepp på en forskningsperson]],Tabell2[[#This Row],[2.1 På vilket eller vilka sätt handlar projektet om forskning]])&gt;0,Tabell2[[#Headers],[4 § 1 Forskningen innebär ett fysiskt ingrepp på en forskningsperson]],0)</f>
        <v>#VALUE!</v>
      </c>
      <c r="Q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1" s="22" t="e">
        <f>IF(FIND(Tabell2[[#Headers],[4 § 4 Forskningen avser ett fysiskt ingrepp på en avliden människa.]],Tabell2[[#This Row],[2.1 På vilket eller vilka sätt handlar projektet om forskning]])&gt;0,Tabell2[[#Headers],[4 § 4 Forskningen avser ett fysiskt ingrepp på en avliden människa.]],0)</f>
        <v>#VALUE!</v>
      </c>
      <c r="T4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1" s="1" t="s">
        <v>30</v>
      </c>
      <c r="V41" s="22" t="str">
        <f>IF(FIND(Tabell2[[#Headers],[Hälsa]],Tabell2[[#This Row],[2.2 Ange vilken typ av känsliga personuppgifter som kommer behandlas i projektet.]])&gt;0,Tabell2[[#Headers],[Hälsa]],0)</f>
        <v>Hälsa</v>
      </c>
      <c r="W41" s="22" t="e">
        <f>IF(FIND(Tabell2[[#Headers],[Genetiska uppgifter]],Tabell2[[#This Row],[2.2 Ange vilken typ av känsliga personuppgifter som kommer behandlas i projektet.]])&gt;0,Tabell2[[#Headers],[Genetiska uppgifter]],0)</f>
        <v>#VALUE!</v>
      </c>
      <c r="X41" s="22" t="e">
        <f>IF(FIND(Tabell2[[#Headers],[Ras eller etniskt ursprung]],Tabell2[[#This Row],[2.2 Ange vilken typ av känsliga personuppgifter som kommer behandlas i projektet.]])&gt;0,Tabell2[[#Headers],[Ras eller etniskt ursprung]],0)</f>
        <v>#VALUE!</v>
      </c>
      <c r="Y41" s="22" t="e">
        <f>IF(FIND(Tabell2[[#Headers],[Biometriska uppgifter]],Tabell2[[#This Row],[2.2 Ange vilken typ av känsliga personuppgifter som kommer behandlas i projektet.]])&gt;0,Tabell2[[#Headers],[Biometriska uppgifter]],0)</f>
        <v>#VALUE!</v>
      </c>
      <c r="Z41" s="22" t="e">
        <f>IF(FIND(Tabell2[[#Headers],[En persons sexualliv]],Tabell2[[#This Row],[2.2 Ange vilken typ av känsliga personuppgifter som kommer behandlas i projektet.]])&gt;0,Tabell2[[#Headers],[En persons sexualliv]],0)</f>
        <v>#VALUE!</v>
      </c>
      <c r="AA41" s="22" t="e">
        <f>IF(FIND(Tabell2[[#Headers],[Politiska åsikter]],Tabell2[[#This Row],[2.2 Ange vilken typ av känsliga personuppgifter som kommer behandlas i projektet.]])&gt;0,Tabell2[[#Headers],[Politiska åsikter]],0)</f>
        <v>#VALUE!</v>
      </c>
      <c r="AB41" s="22" t="e">
        <f>IF(FIND(Tabell2[[#Headers],[Religiös eller filosofisk övertygelse]],Tabell2[[#This Row],[2.2 Ange vilken typ av känsliga personuppgifter som kommer behandlas i projektet.]])&gt;0,Tabell2[[#Headers],[Religiös eller filosofisk övertygelse]],0)</f>
        <v>#VALUE!</v>
      </c>
      <c r="AC41" s="1" t="s">
        <v>1831</v>
      </c>
      <c r="AD41" s="1" t="s">
        <v>60</v>
      </c>
      <c r="AE41" s="26" t="s">
        <v>1832</v>
      </c>
      <c r="AF41" s="10">
        <v>44043</v>
      </c>
      <c r="AG41" s="10">
        <f>IF(Tabell2[[#This Row],[Beräknat startdatum]]="Godkännandedatum",INDEX('EPM diarie'!D:H,MATCH(Tabell2[[#This Row],[DNR]],'EPM diarie'!D:D,0),5),Tabell2[[#This Row],[Beräknat startdatum]])</f>
        <v>44043</v>
      </c>
      <c r="AH41" s="26" t="s">
        <v>2000</v>
      </c>
      <c r="AI41" s="10">
        <v>44408</v>
      </c>
      <c r="AJ41" s="22">
        <f>Tabell2[[#This Row],[Beräknat slutdatum]]-Tabell2[[#This Row],[Kolumn1]]</f>
        <v>365</v>
      </c>
      <c r="AK41" s="1" t="s">
        <v>2075</v>
      </c>
      <c r="AL41" s="1">
        <f>450/20</f>
        <v>22.5</v>
      </c>
      <c r="AM41" s="1" t="s">
        <v>29</v>
      </c>
      <c r="AN41" s="2" t="s">
        <v>29</v>
      </c>
      <c r="AO41" s="54">
        <f>Tabell2[[#This Row],[Beräknat slutdatum]]-Tabell2[[#This Row],[Kolumn1]]</f>
        <v>365</v>
      </c>
      <c r="AW41" s="3" t="s">
        <v>2333</v>
      </c>
      <c r="AX41" s="3" t="s">
        <v>2334</v>
      </c>
      <c r="AY41" s="3">
        <f t="shared" si="3"/>
        <v>14</v>
      </c>
      <c r="AZ41" s="55">
        <f t="shared" si="4"/>
        <v>9.7222222222222214</v>
      </c>
    </row>
    <row r="42" spans="1:53" x14ac:dyDescent="0.25">
      <c r="A42" s="19" t="s">
        <v>1068</v>
      </c>
      <c r="B42" s="20" t="str">
        <f>INDEX('EPM diarie'!D:E,MATCH(Tabell2[[#This Row],[DNR]],'EPM diarie'!D:D,0),2)</f>
        <v>Omhändertagande och rehabilitering av covid19-smittade och covid19-sjuka i kommunal hälso- och sjukvård</v>
      </c>
      <c r="C42" s="21" t="s">
        <v>27</v>
      </c>
      <c r="D42" s="1" t="s">
        <v>1071</v>
      </c>
      <c r="E42" s="1" t="str">
        <f>INDEX('EPM diarie'!D:J,MATCH(Tabell2[[#This Row],[DNR]],'EPM diarie'!D:D,0),7)</f>
        <v>Södra</v>
      </c>
      <c r="F42" s="1" t="s">
        <v>211</v>
      </c>
      <c r="G42" s="1"/>
      <c r="H42" s="1"/>
      <c r="I42" s="1"/>
      <c r="J42" s="1"/>
      <c r="K42" s="1"/>
      <c r="L42" s="1" t="s">
        <v>166</v>
      </c>
      <c r="M42" s="1" t="s">
        <v>29</v>
      </c>
      <c r="N42" s="1" t="s">
        <v>36</v>
      </c>
      <c r="O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2" s="22" t="e">
        <f>IF(FIND(Tabell2[[#Headers],[4 § 4 Forskningen avser ett fysiskt ingrepp på en avliden människa.]],Tabell2[[#This Row],[2.1 På vilket eller vilka sätt handlar projektet om forskning]])&gt;0,Tabell2[[#Headers],[4 § 4 Forskningen avser ett fysiskt ingrepp på en avliden människa.]],0)</f>
        <v>#VALUE!</v>
      </c>
      <c r="T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2" s="1" t="s">
        <v>30</v>
      </c>
      <c r="V42" s="22" t="str">
        <f>IF(FIND(Tabell2[[#Headers],[Hälsa]],Tabell2[[#This Row],[2.2 Ange vilken typ av känsliga personuppgifter som kommer behandlas i projektet.]])&gt;0,Tabell2[[#Headers],[Hälsa]],0)</f>
        <v>Hälsa</v>
      </c>
      <c r="W42" s="22" t="e">
        <f>IF(FIND(Tabell2[[#Headers],[Genetiska uppgifter]],Tabell2[[#This Row],[2.2 Ange vilken typ av känsliga personuppgifter som kommer behandlas i projektet.]])&gt;0,Tabell2[[#Headers],[Genetiska uppgifter]],0)</f>
        <v>#VALUE!</v>
      </c>
      <c r="X42" s="22" t="e">
        <f>IF(FIND(Tabell2[[#Headers],[Ras eller etniskt ursprung]],Tabell2[[#This Row],[2.2 Ange vilken typ av känsliga personuppgifter som kommer behandlas i projektet.]])&gt;0,Tabell2[[#Headers],[Ras eller etniskt ursprung]],0)</f>
        <v>#VALUE!</v>
      </c>
      <c r="Y42" s="22" t="e">
        <f>IF(FIND(Tabell2[[#Headers],[Biometriska uppgifter]],Tabell2[[#This Row],[2.2 Ange vilken typ av känsliga personuppgifter som kommer behandlas i projektet.]])&gt;0,Tabell2[[#Headers],[Biometriska uppgifter]],0)</f>
        <v>#VALUE!</v>
      </c>
      <c r="Z42" s="22" t="e">
        <f>IF(FIND(Tabell2[[#Headers],[En persons sexualliv]],Tabell2[[#This Row],[2.2 Ange vilken typ av känsliga personuppgifter som kommer behandlas i projektet.]])&gt;0,Tabell2[[#Headers],[En persons sexualliv]],0)</f>
        <v>#VALUE!</v>
      </c>
      <c r="AA42" s="22" t="e">
        <f>IF(FIND(Tabell2[[#Headers],[Politiska åsikter]],Tabell2[[#This Row],[2.2 Ange vilken typ av känsliga personuppgifter som kommer behandlas i projektet.]])&gt;0,Tabell2[[#Headers],[Politiska åsikter]],0)</f>
        <v>#VALUE!</v>
      </c>
      <c r="AB42" s="22" t="e">
        <f>IF(FIND(Tabell2[[#Headers],[Religiös eller filosofisk övertygelse]],Tabell2[[#This Row],[2.2 Ange vilken typ av känsliga personuppgifter som kommer behandlas i projektet.]])&gt;0,Tabell2[[#Headers],[Religiös eller filosofisk övertygelse]],0)</f>
        <v>#VALUE!</v>
      </c>
      <c r="AC42" s="1" t="s">
        <v>1833</v>
      </c>
      <c r="AD42" s="1" t="s">
        <v>60</v>
      </c>
      <c r="AE42" s="26" t="s">
        <v>1834</v>
      </c>
      <c r="AF42" s="10" t="s">
        <v>174</v>
      </c>
      <c r="AG42" s="10">
        <f>IF(Tabell2[[#This Row],[Beräknat startdatum]]="Godkännandedatum",INDEX('EPM diarie'!D:H,MATCH(Tabell2[[#This Row],[DNR]],'EPM diarie'!D:D,0),5),Tabell2[[#This Row],[Beräknat startdatum]])</f>
        <v>43990</v>
      </c>
      <c r="AH42" s="26" t="s">
        <v>2001</v>
      </c>
      <c r="AI42" s="10">
        <v>44104</v>
      </c>
      <c r="AJ42" s="22">
        <f>Tabell2[[#This Row],[Beräknat slutdatum]]-Tabell2[[#This Row],[Kolumn1]]</f>
        <v>114</v>
      </c>
      <c r="AK42" s="1" t="s">
        <v>2076</v>
      </c>
      <c r="AL42" s="1">
        <f>58+8+8</f>
        <v>74</v>
      </c>
      <c r="AM42" s="1" t="s">
        <v>29</v>
      </c>
      <c r="AN42" s="2" t="s">
        <v>29</v>
      </c>
      <c r="AO42" s="54">
        <f>Tabell2[[#This Row],[Beräknat slutdatum]]-Tabell2[[#This Row],[Kolumn1]]</f>
        <v>114</v>
      </c>
      <c r="AW42" s="3" t="s">
        <v>2335</v>
      </c>
      <c r="AX42" s="3" t="s">
        <v>2336</v>
      </c>
      <c r="AY42" s="3">
        <f t="shared" si="3"/>
        <v>7</v>
      </c>
      <c r="AZ42" s="55">
        <f t="shared" si="4"/>
        <v>4.8611111111111107</v>
      </c>
    </row>
    <row r="43" spans="1:53" x14ac:dyDescent="0.25">
      <c r="A43" s="19" t="s">
        <v>1185</v>
      </c>
      <c r="B43" s="20" t="str">
        <f>INDEX('EPM diarie'!D:E,MATCH(Tabell2[[#This Row],[DNR]],'EPM diarie'!D:D,0),2)</f>
        <v>Vårdflöde, klinisk karakteristik och utfall hos patienter med misstänkt eller bekräftad Covid-19 på S:t Görans Sjukhus   - Ett retrospektivt deskriptivt forskningsprojekt</v>
      </c>
      <c r="C43" s="21" t="s">
        <v>27</v>
      </c>
      <c r="D43" s="1" t="s">
        <v>66</v>
      </c>
      <c r="E43" s="1" t="str">
        <f>INDEX('EPM diarie'!D:J,MATCH(Tabell2[[#This Row],[DNR]],'EPM diarie'!D:D,0),7)</f>
        <v>Stockholms</v>
      </c>
      <c r="F43" s="1" t="s">
        <v>27</v>
      </c>
      <c r="G43" s="1"/>
      <c r="H43" s="1"/>
      <c r="I43" s="1" t="s">
        <v>163</v>
      </c>
      <c r="J43" s="1"/>
      <c r="K43" s="1"/>
      <c r="L43" s="1"/>
      <c r="M43" s="1" t="s">
        <v>29</v>
      </c>
      <c r="N43" s="1" t="s">
        <v>36</v>
      </c>
      <c r="O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3" s="22" t="e">
        <f>IF(FIND(Tabell2[[#Headers],[4 § 4 Forskningen avser ett fysiskt ingrepp på en avliden människa.]],Tabell2[[#This Row],[2.1 På vilket eller vilka sätt handlar projektet om forskning]])&gt;0,Tabell2[[#Headers],[4 § 4 Forskningen avser ett fysiskt ingrepp på en avliden människa.]],0)</f>
        <v>#VALUE!</v>
      </c>
      <c r="T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3" s="1" t="s">
        <v>30</v>
      </c>
      <c r="V43" s="22" t="str">
        <f>IF(FIND(Tabell2[[#Headers],[Hälsa]],Tabell2[[#This Row],[2.2 Ange vilken typ av känsliga personuppgifter som kommer behandlas i projektet.]])&gt;0,Tabell2[[#Headers],[Hälsa]],0)</f>
        <v>Hälsa</v>
      </c>
      <c r="W43" s="22" t="e">
        <f>IF(FIND(Tabell2[[#Headers],[Genetiska uppgifter]],Tabell2[[#This Row],[2.2 Ange vilken typ av känsliga personuppgifter som kommer behandlas i projektet.]])&gt;0,Tabell2[[#Headers],[Genetiska uppgifter]],0)</f>
        <v>#VALUE!</v>
      </c>
      <c r="X43" s="22" t="e">
        <f>IF(FIND(Tabell2[[#Headers],[Ras eller etniskt ursprung]],Tabell2[[#This Row],[2.2 Ange vilken typ av känsliga personuppgifter som kommer behandlas i projektet.]])&gt;0,Tabell2[[#Headers],[Ras eller etniskt ursprung]],0)</f>
        <v>#VALUE!</v>
      </c>
      <c r="Y43" s="22" t="e">
        <f>IF(FIND(Tabell2[[#Headers],[Biometriska uppgifter]],Tabell2[[#This Row],[2.2 Ange vilken typ av känsliga personuppgifter som kommer behandlas i projektet.]])&gt;0,Tabell2[[#Headers],[Biometriska uppgifter]],0)</f>
        <v>#VALUE!</v>
      </c>
      <c r="Z43" s="22" t="e">
        <f>IF(FIND(Tabell2[[#Headers],[En persons sexualliv]],Tabell2[[#This Row],[2.2 Ange vilken typ av känsliga personuppgifter som kommer behandlas i projektet.]])&gt;0,Tabell2[[#Headers],[En persons sexualliv]],0)</f>
        <v>#VALUE!</v>
      </c>
      <c r="AA43" s="22" t="e">
        <f>IF(FIND(Tabell2[[#Headers],[Politiska åsikter]],Tabell2[[#This Row],[2.2 Ange vilken typ av känsliga personuppgifter som kommer behandlas i projektet.]])&gt;0,Tabell2[[#Headers],[Politiska åsikter]],0)</f>
        <v>#VALUE!</v>
      </c>
      <c r="AB43" s="22" t="e">
        <f>IF(FIND(Tabell2[[#Headers],[Religiös eller filosofisk övertygelse]],Tabell2[[#This Row],[2.2 Ange vilken typ av känsliga personuppgifter som kommer behandlas i projektet.]])&gt;0,Tabell2[[#Headers],[Religiös eller filosofisk övertygelse]],0)</f>
        <v>#VALUE!</v>
      </c>
      <c r="AC43" s="1" t="s">
        <v>1835</v>
      </c>
      <c r="AD43" s="1" t="s">
        <v>60</v>
      </c>
      <c r="AE43" s="26" t="s">
        <v>1836</v>
      </c>
      <c r="AF43" s="10">
        <v>43983</v>
      </c>
      <c r="AG43" s="10">
        <f>IF(Tabell2[[#This Row],[Beräknat startdatum]]="Godkännandedatum",INDEX('EPM diarie'!D:H,MATCH(Tabell2[[#This Row],[DNR]],'EPM diarie'!D:D,0),5),Tabell2[[#This Row],[Beräknat startdatum]])</f>
        <v>43983</v>
      </c>
      <c r="AH43" s="26" t="s">
        <v>2002</v>
      </c>
      <c r="AI43" s="10">
        <v>44196</v>
      </c>
      <c r="AJ43" s="22">
        <f>Tabell2[[#This Row],[Beräknat slutdatum]]-Tabell2[[#This Row],[Kolumn1]]</f>
        <v>213</v>
      </c>
      <c r="AK43" s="1" t="s">
        <v>2077</v>
      </c>
      <c r="AL43" s="1">
        <v>9000</v>
      </c>
      <c r="AM43" s="1" t="s">
        <v>29</v>
      </c>
      <c r="AN43" s="2" t="s">
        <v>29</v>
      </c>
      <c r="AO43" s="54">
        <f>Tabell2[[#This Row],[Beräknat slutdatum]]-Tabell2[[#This Row],[Kolumn1]]</f>
        <v>213</v>
      </c>
    </row>
    <row r="44" spans="1:53" x14ac:dyDescent="0.25">
      <c r="A44" s="19" t="s">
        <v>1232</v>
      </c>
      <c r="B44" s="20" t="str">
        <f>INDEX('EPM diarie'!D:E,MATCH(Tabell2[[#This Row],[DNR]],'EPM diarie'!D:D,0),2)</f>
        <v>Longitudinell uppföljning av personer som vårdats inom specialiserad slutenvård för Covid-19: återhämtningsmönster och behov av rehabilitering</v>
      </c>
      <c r="C44" s="21" t="s">
        <v>27</v>
      </c>
      <c r="D44" s="1" t="s">
        <v>157</v>
      </c>
      <c r="E44" s="1" t="str">
        <f>INDEX('EPM diarie'!D:J,MATCH(Tabell2[[#This Row],[DNR]],'EPM diarie'!D:D,0),7)</f>
        <v>Uppsala-Örebro</v>
      </c>
      <c r="F44" s="1" t="s">
        <v>27</v>
      </c>
      <c r="G44" s="1"/>
      <c r="H44" s="1" t="s">
        <v>162</v>
      </c>
      <c r="I44" s="1"/>
      <c r="J44" s="1"/>
      <c r="K44" s="1"/>
      <c r="L44" s="1"/>
      <c r="M44" s="1" t="s">
        <v>29</v>
      </c>
      <c r="N44" s="1" t="s">
        <v>36</v>
      </c>
      <c r="O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4" s="22" t="e">
        <f>IF(FIND(Tabell2[[#Headers],[4 § 1 Forskningen innebär ett fysiskt ingrepp på en forskningsperson]],Tabell2[[#This Row],[2.1 På vilket eller vilka sätt handlar projektet om forskning]])&gt;0,Tabell2[[#Headers],[4 § 1 Forskningen innebär ett fysiskt ingrepp på en forskningsperson]],0)</f>
        <v>#VALUE!</v>
      </c>
      <c r="Q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4" s="22" t="e">
        <f>IF(FIND(Tabell2[[#Headers],[4 § 4 Forskningen avser ett fysiskt ingrepp på en avliden människa.]],Tabell2[[#This Row],[2.1 På vilket eller vilka sätt handlar projektet om forskning]])&gt;0,Tabell2[[#Headers],[4 § 4 Forskningen avser ett fysiskt ingrepp på en avliden människa.]],0)</f>
        <v>#VALUE!</v>
      </c>
      <c r="T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4" s="1" t="s">
        <v>1796</v>
      </c>
      <c r="V44" s="22" t="str">
        <f>IF(FIND(Tabell2[[#Headers],[Hälsa]],Tabell2[[#This Row],[2.2 Ange vilken typ av känsliga personuppgifter som kommer behandlas i projektet.]])&gt;0,Tabell2[[#Headers],[Hälsa]],0)</f>
        <v>Hälsa</v>
      </c>
      <c r="W44" s="22" t="e">
        <f>IF(FIND(Tabell2[[#Headers],[Genetiska uppgifter]],Tabell2[[#This Row],[2.2 Ange vilken typ av känsliga personuppgifter som kommer behandlas i projektet.]])&gt;0,Tabell2[[#Headers],[Genetiska uppgifter]],0)</f>
        <v>#VALUE!</v>
      </c>
      <c r="X44" s="22" t="str">
        <f>IF(FIND(Tabell2[[#Headers],[Ras eller etniskt ursprung]],Tabell2[[#This Row],[2.2 Ange vilken typ av känsliga personuppgifter som kommer behandlas i projektet.]])&gt;0,Tabell2[[#Headers],[Ras eller etniskt ursprung]],0)</f>
        <v>Ras eller etniskt ursprung</v>
      </c>
      <c r="Y44" s="22" t="e">
        <f>IF(FIND(Tabell2[[#Headers],[Biometriska uppgifter]],Tabell2[[#This Row],[2.2 Ange vilken typ av känsliga personuppgifter som kommer behandlas i projektet.]])&gt;0,Tabell2[[#Headers],[Biometriska uppgifter]],0)</f>
        <v>#VALUE!</v>
      </c>
      <c r="Z44" s="22" t="e">
        <f>IF(FIND(Tabell2[[#Headers],[En persons sexualliv]],Tabell2[[#This Row],[2.2 Ange vilken typ av känsliga personuppgifter som kommer behandlas i projektet.]])&gt;0,Tabell2[[#Headers],[En persons sexualliv]],0)</f>
        <v>#VALUE!</v>
      </c>
      <c r="AA44" s="22" t="e">
        <f>IF(FIND(Tabell2[[#Headers],[Politiska åsikter]],Tabell2[[#This Row],[2.2 Ange vilken typ av känsliga personuppgifter som kommer behandlas i projektet.]])&gt;0,Tabell2[[#Headers],[Politiska åsikter]],0)</f>
        <v>#VALUE!</v>
      </c>
      <c r="AB44" s="22" t="e">
        <f>IF(FIND(Tabell2[[#Headers],[Religiös eller filosofisk övertygelse]],Tabell2[[#This Row],[2.2 Ange vilken typ av känsliga personuppgifter som kommer behandlas i projektet.]])&gt;0,Tabell2[[#Headers],[Religiös eller filosofisk övertygelse]],0)</f>
        <v>#VALUE!</v>
      </c>
      <c r="AC44" s="1" t="s">
        <v>1837</v>
      </c>
      <c r="AD44" s="1" t="s">
        <v>60</v>
      </c>
      <c r="AE44" s="26" t="s">
        <v>1838</v>
      </c>
      <c r="AF44" s="10" t="s">
        <v>174</v>
      </c>
      <c r="AG44" s="10">
        <f>IF(Tabell2[[#This Row],[Beräknat startdatum]]="Godkännandedatum",INDEX('EPM diarie'!D:H,MATCH(Tabell2[[#This Row],[DNR]],'EPM diarie'!D:D,0),5),Tabell2[[#This Row],[Beräknat startdatum]])</f>
        <v>43999</v>
      </c>
      <c r="AH44" s="26" t="s">
        <v>2003</v>
      </c>
      <c r="AI44" s="10" t="s">
        <v>175</v>
      </c>
      <c r="AJ44" s="22" t="e">
        <f>Tabell2[[#This Row],[Beräknat slutdatum]]-Tabell2[[#This Row],[Kolumn1]]</f>
        <v>#VALUE!</v>
      </c>
      <c r="AK44" s="1" t="s">
        <v>2078</v>
      </c>
      <c r="AL44" s="1" t="s">
        <v>175</v>
      </c>
      <c r="AM44" s="1" t="s">
        <v>29</v>
      </c>
      <c r="AN44" s="2" t="s">
        <v>60</v>
      </c>
      <c r="AO44" s="54" t="e">
        <f>Tabell2[[#This Row],[Beräknat slutdatum]]-Tabell2[[#This Row],[Kolumn1]]</f>
        <v>#VALUE!</v>
      </c>
    </row>
    <row r="45" spans="1:53" x14ac:dyDescent="0.25">
      <c r="A45" s="19" t="s">
        <v>1235</v>
      </c>
      <c r="B45" s="20" t="str">
        <f>INDEX('EPM diarie'!D:E,MATCH(Tabell2[[#This Row],[DNR]],'EPM diarie'!D:D,0),2)</f>
        <v>Hjärnskador hos intensivvårdade covid-19 patienter. En retrospektiv studie.</v>
      </c>
      <c r="C45" s="21" t="s">
        <v>27</v>
      </c>
      <c r="D45" s="1" t="s">
        <v>34</v>
      </c>
      <c r="E45" s="1" t="str">
        <f>INDEX('EPM diarie'!D:J,MATCH(Tabell2[[#This Row],[DNR]],'EPM diarie'!D:D,0),7)</f>
        <v>Stockholms</v>
      </c>
      <c r="F45" s="1" t="s">
        <v>27</v>
      </c>
      <c r="G45" s="1"/>
      <c r="H45" s="1"/>
      <c r="I45" s="1" t="s">
        <v>163</v>
      </c>
      <c r="J45" s="1"/>
      <c r="K45" s="1"/>
      <c r="L45" s="1"/>
      <c r="M45" s="1" t="s">
        <v>29</v>
      </c>
      <c r="N45" s="1" t="s">
        <v>1778</v>
      </c>
      <c r="O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5" s="22" t="e">
        <f>IF(FIND(Tabell2[[#Headers],[4 § 1 Forskningen innebär ett fysiskt ingrepp på en forskningsperson]],Tabell2[[#This Row],[2.1 På vilket eller vilka sätt handlar projektet om forskning]])&gt;0,Tabell2[[#Headers],[4 § 1 Forskningen innebär ett fysiskt ingrepp på en forskningsperson]],0)</f>
        <v>#VALUE!</v>
      </c>
      <c r="Q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5" s="22" t="e">
        <f>IF(FIND(Tabell2[[#Headers],[4 § 4 Forskningen avser ett fysiskt ingrepp på en avliden människa.]],Tabell2[[#This Row],[2.1 På vilket eller vilka sätt handlar projektet om forskning]])&gt;0,Tabell2[[#Headers],[4 § 4 Forskningen avser ett fysiskt ingrepp på en avliden människa.]],0)</f>
        <v>#VALUE!</v>
      </c>
      <c r="T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5" s="1" t="s">
        <v>30</v>
      </c>
      <c r="V45" s="22" t="str">
        <f>IF(FIND(Tabell2[[#Headers],[Hälsa]],Tabell2[[#This Row],[2.2 Ange vilken typ av känsliga personuppgifter som kommer behandlas i projektet.]])&gt;0,Tabell2[[#Headers],[Hälsa]],0)</f>
        <v>Hälsa</v>
      </c>
      <c r="W45" s="22" t="e">
        <f>IF(FIND(Tabell2[[#Headers],[Genetiska uppgifter]],Tabell2[[#This Row],[2.2 Ange vilken typ av känsliga personuppgifter som kommer behandlas i projektet.]])&gt;0,Tabell2[[#Headers],[Genetiska uppgifter]],0)</f>
        <v>#VALUE!</v>
      </c>
      <c r="X45" s="22" t="e">
        <f>IF(FIND(Tabell2[[#Headers],[Ras eller etniskt ursprung]],Tabell2[[#This Row],[2.2 Ange vilken typ av känsliga personuppgifter som kommer behandlas i projektet.]])&gt;0,Tabell2[[#Headers],[Ras eller etniskt ursprung]],0)</f>
        <v>#VALUE!</v>
      </c>
      <c r="Y45" s="22" t="e">
        <f>IF(FIND(Tabell2[[#Headers],[Biometriska uppgifter]],Tabell2[[#This Row],[2.2 Ange vilken typ av känsliga personuppgifter som kommer behandlas i projektet.]])&gt;0,Tabell2[[#Headers],[Biometriska uppgifter]],0)</f>
        <v>#VALUE!</v>
      </c>
      <c r="Z45" s="22" t="e">
        <f>IF(FIND(Tabell2[[#Headers],[En persons sexualliv]],Tabell2[[#This Row],[2.2 Ange vilken typ av känsliga personuppgifter som kommer behandlas i projektet.]])&gt;0,Tabell2[[#Headers],[En persons sexualliv]],0)</f>
        <v>#VALUE!</v>
      </c>
      <c r="AA45" s="22" t="e">
        <f>IF(FIND(Tabell2[[#Headers],[Politiska åsikter]],Tabell2[[#This Row],[2.2 Ange vilken typ av känsliga personuppgifter som kommer behandlas i projektet.]])&gt;0,Tabell2[[#Headers],[Politiska åsikter]],0)</f>
        <v>#VALUE!</v>
      </c>
      <c r="AB45" s="22" t="e">
        <f>IF(FIND(Tabell2[[#Headers],[Religiös eller filosofisk övertygelse]],Tabell2[[#This Row],[2.2 Ange vilken typ av känsliga personuppgifter som kommer behandlas i projektet.]])&gt;0,Tabell2[[#Headers],[Religiös eller filosofisk övertygelse]],0)</f>
        <v>#VALUE!</v>
      </c>
      <c r="AC45" s="1" t="s">
        <v>1839</v>
      </c>
      <c r="AD45" s="1" t="s">
        <v>60</v>
      </c>
      <c r="AE45" s="27">
        <v>43981</v>
      </c>
      <c r="AF45" s="10">
        <f>Tabell2[[#This Row],[5.1 Beräknat startdatum]]</f>
        <v>43981</v>
      </c>
      <c r="AG45" s="10">
        <f>IF(Tabell2[[#This Row],[Beräknat startdatum]]="Godkännandedatum",INDEX('EPM diarie'!D:H,MATCH(Tabell2[[#This Row],[DNR]],'EPM diarie'!D:D,0),5),Tabell2[[#This Row],[Beräknat startdatum]])</f>
        <v>43981</v>
      </c>
      <c r="AH45" s="26" t="s">
        <v>2004</v>
      </c>
      <c r="AI45" s="10">
        <v>44196</v>
      </c>
      <c r="AJ45" s="22">
        <f>Tabell2[[#This Row],[Beräknat slutdatum]]-Tabell2[[#This Row],[Kolumn1]]</f>
        <v>215</v>
      </c>
      <c r="AK45" s="1" t="s">
        <v>2079</v>
      </c>
      <c r="AL45" s="1">
        <v>700</v>
      </c>
      <c r="AM45" s="1" t="s">
        <v>29</v>
      </c>
      <c r="AN45" s="2" t="s">
        <v>60</v>
      </c>
      <c r="AO45" s="54">
        <f>Tabell2[[#This Row],[Beräknat slutdatum]]-Tabell2[[#This Row],[Kolumn1]]</f>
        <v>215</v>
      </c>
    </row>
    <row r="46" spans="1:53" x14ac:dyDescent="0.25">
      <c r="A46" s="19" t="s">
        <v>880</v>
      </c>
      <c r="B46" s="20" t="str">
        <f>INDEX('EPM diarie'!D:E,MATCH(Tabell2[[#This Row],[DNR]],'EPM diarie'!D:D,0),2)</f>
        <v>Uppföljning av patienter som genomgått svår Covid-19 infektion</v>
      </c>
      <c r="C46" s="21" t="s">
        <v>27</v>
      </c>
      <c r="D46" s="1" t="s">
        <v>34</v>
      </c>
      <c r="E46" s="1" t="str">
        <f>INDEX('EPM diarie'!D:J,MATCH(Tabell2[[#This Row],[DNR]],'EPM diarie'!D:D,0),7)</f>
        <v>Stockholms</v>
      </c>
      <c r="F46" s="1" t="s">
        <v>27</v>
      </c>
      <c r="G46" s="1"/>
      <c r="H46" s="1"/>
      <c r="I46" s="1" t="s">
        <v>163</v>
      </c>
      <c r="J46" s="1"/>
      <c r="K46" s="1"/>
      <c r="L46" s="1"/>
      <c r="M46" s="1" t="s">
        <v>29</v>
      </c>
      <c r="N46" s="1" t="s">
        <v>1778</v>
      </c>
      <c r="O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6" s="22" t="e">
        <f>IF(FIND(Tabell2[[#Headers],[4 § 1 Forskningen innebär ett fysiskt ingrepp på en forskningsperson]],Tabell2[[#This Row],[2.1 På vilket eller vilka sätt handlar projektet om forskning]])&gt;0,Tabell2[[#Headers],[4 § 1 Forskningen innebär ett fysiskt ingrepp på en forskningsperson]],0)</f>
        <v>#VALUE!</v>
      </c>
      <c r="Q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6" s="22" t="e">
        <f>IF(FIND(Tabell2[[#Headers],[4 § 4 Forskningen avser ett fysiskt ingrepp på en avliden människa.]],Tabell2[[#This Row],[2.1 På vilket eller vilka sätt handlar projektet om forskning]])&gt;0,Tabell2[[#Headers],[4 § 4 Forskningen avser ett fysiskt ingrepp på en avliden människa.]],0)</f>
        <v>#VALUE!</v>
      </c>
      <c r="T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6" s="1" t="s">
        <v>30</v>
      </c>
      <c r="V46" s="22" t="str">
        <f>IF(FIND(Tabell2[[#Headers],[Hälsa]],Tabell2[[#This Row],[2.2 Ange vilken typ av känsliga personuppgifter som kommer behandlas i projektet.]])&gt;0,Tabell2[[#Headers],[Hälsa]],0)</f>
        <v>Hälsa</v>
      </c>
      <c r="W46" s="22" t="e">
        <f>IF(FIND(Tabell2[[#Headers],[Genetiska uppgifter]],Tabell2[[#This Row],[2.2 Ange vilken typ av känsliga personuppgifter som kommer behandlas i projektet.]])&gt;0,Tabell2[[#Headers],[Genetiska uppgifter]],0)</f>
        <v>#VALUE!</v>
      </c>
      <c r="X46" s="22" t="e">
        <f>IF(FIND(Tabell2[[#Headers],[Ras eller etniskt ursprung]],Tabell2[[#This Row],[2.2 Ange vilken typ av känsliga personuppgifter som kommer behandlas i projektet.]])&gt;0,Tabell2[[#Headers],[Ras eller etniskt ursprung]],0)</f>
        <v>#VALUE!</v>
      </c>
      <c r="Y46" s="22" t="e">
        <f>IF(FIND(Tabell2[[#Headers],[Biometriska uppgifter]],Tabell2[[#This Row],[2.2 Ange vilken typ av känsliga personuppgifter som kommer behandlas i projektet.]])&gt;0,Tabell2[[#Headers],[Biometriska uppgifter]],0)</f>
        <v>#VALUE!</v>
      </c>
      <c r="Z46" s="22" t="e">
        <f>IF(FIND(Tabell2[[#Headers],[En persons sexualliv]],Tabell2[[#This Row],[2.2 Ange vilken typ av känsliga personuppgifter som kommer behandlas i projektet.]])&gt;0,Tabell2[[#Headers],[En persons sexualliv]],0)</f>
        <v>#VALUE!</v>
      </c>
      <c r="AA46" s="22" t="e">
        <f>IF(FIND(Tabell2[[#Headers],[Politiska åsikter]],Tabell2[[#This Row],[2.2 Ange vilken typ av känsliga personuppgifter som kommer behandlas i projektet.]])&gt;0,Tabell2[[#Headers],[Politiska åsikter]],0)</f>
        <v>#VALUE!</v>
      </c>
      <c r="AB46" s="22" t="e">
        <f>IF(FIND(Tabell2[[#Headers],[Religiös eller filosofisk övertygelse]],Tabell2[[#This Row],[2.2 Ange vilken typ av känsliga personuppgifter som kommer behandlas i projektet.]])&gt;0,Tabell2[[#Headers],[Religiös eller filosofisk övertygelse]],0)</f>
        <v>#VALUE!</v>
      </c>
      <c r="AC46" s="1" t="s">
        <v>1840</v>
      </c>
      <c r="AD46" s="1" t="s">
        <v>60</v>
      </c>
      <c r="AE46" s="26" t="s">
        <v>1841</v>
      </c>
      <c r="AF46" s="10">
        <v>43966</v>
      </c>
      <c r="AG46" s="10">
        <f>IF(Tabell2[[#This Row],[Beräknat startdatum]]="Godkännandedatum",INDEX('EPM diarie'!D:H,MATCH(Tabell2[[#This Row],[DNR]],'EPM diarie'!D:D,0),5),Tabell2[[#This Row],[Beräknat startdatum]])</f>
        <v>43966</v>
      </c>
      <c r="AH46" s="26" t="s">
        <v>2005</v>
      </c>
      <c r="AI46" s="10">
        <v>44377</v>
      </c>
      <c r="AJ46" s="22">
        <f>Tabell2[[#This Row],[Beräknat slutdatum]]-Tabell2[[#This Row],[Kolumn1]]</f>
        <v>411</v>
      </c>
      <c r="AK46" s="1" t="s">
        <v>2080</v>
      </c>
      <c r="AL46" s="1">
        <v>1200</v>
      </c>
      <c r="AM46" s="1" t="s">
        <v>29</v>
      </c>
      <c r="AN46" s="2" t="s">
        <v>29</v>
      </c>
      <c r="AO46" s="54">
        <f>Tabell2[[#This Row],[Beräknat slutdatum]]-Tabell2[[#This Row],[Kolumn1]]</f>
        <v>411</v>
      </c>
    </row>
    <row r="47" spans="1:53" x14ac:dyDescent="0.25">
      <c r="A47" s="19" t="s">
        <v>1014</v>
      </c>
      <c r="B47" s="20" t="str">
        <f>INDEX('EPM diarie'!D:E,MATCH(Tabell2[[#This Row],[DNR]],'EPM diarie'!D:D,0),2)</f>
        <v>Neurologiska manifestationer vid COVID-19</v>
      </c>
      <c r="C47" s="21" t="s">
        <v>27</v>
      </c>
      <c r="D47" s="1" t="s">
        <v>127</v>
      </c>
      <c r="E47" s="1" t="str">
        <f>INDEX('EPM diarie'!D:J,MATCH(Tabell2[[#This Row],[DNR]],'EPM diarie'!D:D,0),7)</f>
        <v>Sydöstra</v>
      </c>
      <c r="F47" s="1" t="s">
        <v>27</v>
      </c>
      <c r="G47" s="1"/>
      <c r="H47" s="1"/>
      <c r="I47" s="1"/>
      <c r="J47" s="1" t="s">
        <v>164</v>
      </c>
      <c r="K47" s="1"/>
      <c r="L47" s="1"/>
      <c r="M47" s="1" t="s">
        <v>29</v>
      </c>
      <c r="N47" s="1" t="s">
        <v>36</v>
      </c>
      <c r="O4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7" s="22" t="e">
        <f>IF(FIND(Tabell2[[#Headers],[4 § 1 Forskningen innebär ett fysiskt ingrepp på en forskningsperson]],Tabell2[[#This Row],[2.1 På vilket eller vilka sätt handlar projektet om forskning]])&gt;0,Tabell2[[#Headers],[4 § 1 Forskningen innebär ett fysiskt ingrepp på en forskningsperson]],0)</f>
        <v>#VALUE!</v>
      </c>
      <c r="Q4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7" s="22" t="e">
        <f>IF(FIND(Tabell2[[#Headers],[4 § 4 Forskningen avser ett fysiskt ingrepp på en avliden människa.]],Tabell2[[#This Row],[2.1 På vilket eller vilka sätt handlar projektet om forskning]])&gt;0,Tabell2[[#Headers],[4 § 4 Forskningen avser ett fysiskt ingrepp på en avliden människa.]],0)</f>
        <v>#VALUE!</v>
      </c>
      <c r="T4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7" s="1" t="s">
        <v>1796</v>
      </c>
      <c r="V47" s="22" t="str">
        <f>IF(FIND(Tabell2[[#Headers],[Hälsa]],Tabell2[[#This Row],[2.2 Ange vilken typ av känsliga personuppgifter som kommer behandlas i projektet.]])&gt;0,Tabell2[[#Headers],[Hälsa]],0)</f>
        <v>Hälsa</v>
      </c>
      <c r="W47" s="22" t="e">
        <f>IF(FIND(Tabell2[[#Headers],[Genetiska uppgifter]],Tabell2[[#This Row],[2.2 Ange vilken typ av känsliga personuppgifter som kommer behandlas i projektet.]])&gt;0,Tabell2[[#Headers],[Genetiska uppgifter]],0)</f>
        <v>#VALUE!</v>
      </c>
      <c r="X47" s="22" t="str">
        <f>IF(FIND(Tabell2[[#Headers],[Ras eller etniskt ursprung]],Tabell2[[#This Row],[2.2 Ange vilken typ av känsliga personuppgifter som kommer behandlas i projektet.]])&gt;0,Tabell2[[#Headers],[Ras eller etniskt ursprung]],0)</f>
        <v>Ras eller etniskt ursprung</v>
      </c>
      <c r="Y47" s="22" t="e">
        <f>IF(FIND(Tabell2[[#Headers],[Biometriska uppgifter]],Tabell2[[#This Row],[2.2 Ange vilken typ av känsliga personuppgifter som kommer behandlas i projektet.]])&gt;0,Tabell2[[#Headers],[Biometriska uppgifter]],0)</f>
        <v>#VALUE!</v>
      </c>
      <c r="Z47" s="22" t="e">
        <f>IF(FIND(Tabell2[[#Headers],[En persons sexualliv]],Tabell2[[#This Row],[2.2 Ange vilken typ av känsliga personuppgifter som kommer behandlas i projektet.]])&gt;0,Tabell2[[#Headers],[En persons sexualliv]],0)</f>
        <v>#VALUE!</v>
      </c>
      <c r="AA47" s="22" t="e">
        <f>IF(FIND(Tabell2[[#Headers],[Politiska åsikter]],Tabell2[[#This Row],[2.2 Ange vilken typ av känsliga personuppgifter som kommer behandlas i projektet.]])&gt;0,Tabell2[[#Headers],[Politiska åsikter]],0)</f>
        <v>#VALUE!</v>
      </c>
      <c r="AB47" s="22" t="e">
        <f>IF(FIND(Tabell2[[#Headers],[Religiös eller filosofisk övertygelse]],Tabell2[[#This Row],[2.2 Ange vilken typ av känsliga personuppgifter som kommer behandlas i projektet.]])&gt;0,Tabell2[[#Headers],[Religiös eller filosofisk övertygelse]],0)</f>
        <v>#VALUE!</v>
      </c>
      <c r="AC47" s="1" t="s">
        <v>1842</v>
      </c>
      <c r="AD47" s="1" t="s">
        <v>60</v>
      </c>
      <c r="AE47" s="26" t="s">
        <v>148</v>
      </c>
      <c r="AF47" s="10">
        <v>44012</v>
      </c>
      <c r="AG47" s="10">
        <f>IF(Tabell2[[#This Row],[Beräknat startdatum]]="Godkännandedatum",INDEX('EPM diarie'!D:H,MATCH(Tabell2[[#This Row],[DNR]],'EPM diarie'!D:D,0),5),Tabell2[[#This Row],[Beräknat startdatum]])</f>
        <v>44012</v>
      </c>
      <c r="AH47" s="26" t="s">
        <v>149</v>
      </c>
      <c r="AI47" s="10">
        <v>44196</v>
      </c>
      <c r="AJ47" s="22">
        <f>Tabell2[[#This Row],[Beräknat slutdatum]]-Tabell2[[#This Row],[Kolumn1]]</f>
        <v>184</v>
      </c>
      <c r="AK47" s="1" t="s">
        <v>2081</v>
      </c>
      <c r="AL47" s="1" t="s">
        <v>175</v>
      </c>
      <c r="AM47" s="1" t="s">
        <v>29</v>
      </c>
      <c r="AN47" s="2" t="s">
        <v>60</v>
      </c>
      <c r="AO47" s="54">
        <f>Tabell2[[#This Row],[Beräknat slutdatum]]-Tabell2[[#This Row],[Kolumn1]]</f>
        <v>184</v>
      </c>
    </row>
    <row r="48" spans="1:53" x14ac:dyDescent="0.25">
      <c r="A48" s="19" t="s">
        <v>1393</v>
      </c>
      <c r="B48" s="20" t="str">
        <f>INDEX('EPM diarie'!D:E,MATCH(Tabell2[[#This Row],[DNR]],'EPM diarie'!D:D,0),2)</f>
        <v>Undersökning av vilka rehabiliteringsbehov gällande handfunktion och kognitiv nedsättning som uppstår i samband med långvarig sjukhusvård vid insjuknande i Covid-19</v>
      </c>
      <c r="C48" s="21" t="s">
        <v>27</v>
      </c>
      <c r="D48" s="1" t="s">
        <v>61</v>
      </c>
      <c r="E48" s="1" t="str">
        <f>INDEX('EPM diarie'!D:J,MATCH(Tabell2[[#This Row],[DNR]],'EPM diarie'!D:D,0),7)</f>
        <v>Västra</v>
      </c>
      <c r="F48" s="1" t="s">
        <v>27</v>
      </c>
      <c r="G48" s="1"/>
      <c r="H48" s="1"/>
      <c r="I48" s="1"/>
      <c r="J48" s="1"/>
      <c r="K48" s="1" t="s">
        <v>165</v>
      </c>
      <c r="L48" s="1"/>
      <c r="M48" s="1" t="s">
        <v>29</v>
      </c>
      <c r="N48" s="1" t="s">
        <v>36</v>
      </c>
      <c r="O4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8" s="22" t="e">
        <f>IF(FIND(Tabell2[[#Headers],[4 § 1 Forskningen innebär ett fysiskt ingrepp på en forskningsperson]],Tabell2[[#This Row],[2.1 På vilket eller vilka sätt handlar projektet om forskning]])&gt;0,Tabell2[[#Headers],[4 § 1 Forskningen innebär ett fysiskt ingrepp på en forskningsperson]],0)</f>
        <v>#VALUE!</v>
      </c>
      <c r="Q4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48" s="22" t="e">
        <f>IF(FIND(Tabell2[[#Headers],[4 § 4 Forskningen avser ett fysiskt ingrepp på en avliden människa.]],Tabell2[[#This Row],[2.1 På vilket eller vilka sätt handlar projektet om forskning]])&gt;0,Tabell2[[#Headers],[4 § 4 Forskningen avser ett fysiskt ingrepp på en avliden människa.]],0)</f>
        <v>#VALUE!</v>
      </c>
      <c r="T4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48" s="1" t="s">
        <v>30</v>
      </c>
      <c r="V48" s="22" t="str">
        <f>IF(FIND(Tabell2[[#Headers],[Hälsa]],Tabell2[[#This Row],[2.2 Ange vilken typ av känsliga personuppgifter som kommer behandlas i projektet.]])&gt;0,Tabell2[[#Headers],[Hälsa]],0)</f>
        <v>Hälsa</v>
      </c>
      <c r="W48" s="22" t="e">
        <f>IF(FIND(Tabell2[[#Headers],[Genetiska uppgifter]],Tabell2[[#This Row],[2.2 Ange vilken typ av känsliga personuppgifter som kommer behandlas i projektet.]])&gt;0,Tabell2[[#Headers],[Genetiska uppgifter]],0)</f>
        <v>#VALUE!</v>
      </c>
      <c r="X48" s="22" t="e">
        <f>IF(FIND(Tabell2[[#Headers],[Ras eller etniskt ursprung]],Tabell2[[#This Row],[2.2 Ange vilken typ av känsliga personuppgifter som kommer behandlas i projektet.]])&gt;0,Tabell2[[#Headers],[Ras eller etniskt ursprung]],0)</f>
        <v>#VALUE!</v>
      </c>
      <c r="Y48" s="22" t="e">
        <f>IF(FIND(Tabell2[[#Headers],[Biometriska uppgifter]],Tabell2[[#This Row],[2.2 Ange vilken typ av känsliga personuppgifter som kommer behandlas i projektet.]])&gt;0,Tabell2[[#Headers],[Biometriska uppgifter]],0)</f>
        <v>#VALUE!</v>
      </c>
      <c r="Z48" s="22" t="e">
        <f>IF(FIND(Tabell2[[#Headers],[En persons sexualliv]],Tabell2[[#This Row],[2.2 Ange vilken typ av känsliga personuppgifter som kommer behandlas i projektet.]])&gt;0,Tabell2[[#Headers],[En persons sexualliv]],0)</f>
        <v>#VALUE!</v>
      </c>
      <c r="AA48" s="22" t="e">
        <f>IF(FIND(Tabell2[[#Headers],[Politiska åsikter]],Tabell2[[#This Row],[2.2 Ange vilken typ av känsliga personuppgifter som kommer behandlas i projektet.]])&gt;0,Tabell2[[#Headers],[Politiska åsikter]],0)</f>
        <v>#VALUE!</v>
      </c>
      <c r="AB48" s="22" t="e">
        <f>IF(FIND(Tabell2[[#Headers],[Religiös eller filosofisk övertygelse]],Tabell2[[#This Row],[2.2 Ange vilken typ av känsliga personuppgifter som kommer behandlas i projektet.]])&gt;0,Tabell2[[#Headers],[Religiös eller filosofisk övertygelse]],0)</f>
        <v>#VALUE!</v>
      </c>
      <c r="AC48" s="1" t="s">
        <v>1843</v>
      </c>
      <c r="AD48" s="1" t="s">
        <v>60</v>
      </c>
      <c r="AE48" s="26" t="s">
        <v>1844</v>
      </c>
      <c r="AF48" s="10" t="s">
        <v>174</v>
      </c>
      <c r="AG48" s="10">
        <f>IF(Tabell2[[#This Row],[Beräknat startdatum]]="Godkännandedatum",INDEX('EPM diarie'!D:H,MATCH(Tabell2[[#This Row],[DNR]],'EPM diarie'!D:D,0),5),Tabell2[[#This Row],[Beräknat startdatum]])</f>
        <v>44006</v>
      </c>
      <c r="AH48" s="26" t="s">
        <v>2006</v>
      </c>
      <c r="AI48" s="10" t="s">
        <v>175</v>
      </c>
      <c r="AJ48" s="22" t="e">
        <f>Tabell2[[#This Row],[Beräknat slutdatum]]-Tabell2[[#This Row],[Kolumn1]]</f>
        <v>#VALUE!</v>
      </c>
      <c r="AK48" s="1" t="s">
        <v>2082</v>
      </c>
      <c r="AL48" s="1" t="s">
        <v>175</v>
      </c>
      <c r="AM48" s="1" t="s">
        <v>29</v>
      </c>
      <c r="AN48" s="2" t="s">
        <v>2171</v>
      </c>
      <c r="AO48" s="54" t="e">
        <f>Tabell2[[#This Row],[Beräknat slutdatum]]-Tabell2[[#This Row],[Kolumn1]]</f>
        <v>#VALUE!</v>
      </c>
    </row>
    <row r="49" spans="1:41" x14ac:dyDescent="0.25">
      <c r="A49" s="19" t="s">
        <v>1078</v>
      </c>
      <c r="B49" s="20" t="str">
        <f>INDEX('EPM diarie'!D:E,MATCH(Tabell2[[#This Row],[DNR]],'EPM diarie'!D:D,0),2)</f>
        <v>Uppföljning av patienter som intensivvårdats för COVID-19</v>
      </c>
      <c r="C49" s="21" t="s">
        <v>27</v>
      </c>
      <c r="D49" s="1" t="s">
        <v>263</v>
      </c>
      <c r="E49" s="1" t="str">
        <f>INDEX('EPM diarie'!D:J,MATCH(Tabell2[[#This Row],[DNR]],'EPM diarie'!D:D,0),7)</f>
        <v>Uppsala-Örebro</v>
      </c>
      <c r="F49" s="1" t="s">
        <v>27</v>
      </c>
      <c r="G49" s="1"/>
      <c r="H49" s="1" t="s">
        <v>162</v>
      </c>
      <c r="I49" s="1"/>
      <c r="J49" s="1"/>
      <c r="K49" s="1"/>
      <c r="L49" s="1"/>
      <c r="M49" s="1" t="s">
        <v>29</v>
      </c>
      <c r="N49" s="1" t="s">
        <v>1775</v>
      </c>
      <c r="O4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4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4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4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49"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4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49" s="1" t="s">
        <v>1797</v>
      </c>
      <c r="V49" s="22" t="str">
        <f>IF(FIND(Tabell2[[#Headers],[Hälsa]],Tabell2[[#This Row],[2.2 Ange vilken typ av känsliga personuppgifter som kommer behandlas i projektet.]])&gt;0,Tabell2[[#Headers],[Hälsa]],0)</f>
        <v>Hälsa</v>
      </c>
      <c r="W49" s="22" t="str">
        <f>IF(FIND(Tabell2[[#Headers],[Genetiska uppgifter]],Tabell2[[#This Row],[2.2 Ange vilken typ av känsliga personuppgifter som kommer behandlas i projektet.]])&gt;0,Tabell2[[#Headers],[Genetiska uppgifter]],0)</f>
        <v>Genetiska uppgifter</v>
      </c>
      <c r="X49" s="22" t="e">
        <f>IF(FIND(Tabell2[[#Headers],[Ras eller etniskt ursprung]],Tabell2[[#This Row],[2.2 Ange vilken typ av känsliga personuppgifter som kommer behandlas i projektet.]])&gt;0,Tabell2[[#Headers],[Ras eller etniskt ursprung]],0)</f>
        <v>#VALUE!</v>
      </c>
      <c r="Y49" s="22" t="str">
        <f>IF(FIND(Tabell2[[#Headers],[Biometriska uppgifter]],Tabell2[[#This Row],[2.2 Ange vilken typ av känsliga personuppgifter som kommer behandlas i projektet.]])&gt;0,Tabell2[[#Headers],[Biometriska uppgifter]],0)</f>
        <v>Biometriska uppgifter</v>
      </c>
      <c r="Z49" s="22" t="e">
        <f>IF(FIND(Tabell2[[#Headers],[En persons sexualliv]],Tabell2[[#This Row],[2.2 Ange vilken typ av känsliga personuppgifter som kommer behandlas i projektet.]])&gt;0,Tabell2[[#Headers],[En persons sexualliv]],0)</f>
        <v>#VALUE!</v>
      </c>
      <c r="AA49" s="22" t="e">
        <f>IF(FIND(Tabell2[[#Headers],[Politiska åsikter]],Tabell2[[#This Row],[2.2 Ange vilken typ av känsliga personuppgifter som kommer behandlas i projektet.]])&gt;0,Tabell2[[#Headers],[Politiska åsikter]],0)</f>
        <v>#VALUE!</v>
      </c>
      <c r="AB49" s="22" t="e">
        <f>IF(FIND(Tabell2[[#Headers],[Religiös eller filosofisk övertygelse]],Tabell2[[#This Row],[2.2 Ange vilken typ av känsliga personuppgifter som kommer behandlas i projektet.]])&gt;0,Tabell2[[#Headers],[Religiös eller filosofisk övertygelse]],0)</f>
        <v>#VALUE!</v>
      </c>
      <c r="AC49" s="1" t="s">
        <v>1845</v>
      </c>
      <c r="AD49" s="1" t="s">
        <v>60</v>
      </c>
      <c r="AE49" s="27">
        <v>43995</v>
      </c>
      <c r="AF49" s="10">
        <f>Tabell2[[#This Row],[5.1 Beräknat startdatum]]</f>
        <v>43995</v>
      </c>
      <c r="AG49" s="10">
        <f>IF(Tabell2[[#This Row],[Beräknat startdatum]]="Godkännandedatum",INDEX('EPM diarie'!D:H,MATCH(Tabell2[[#This Row],[DNR]],'EPM diarie'!D:D,0),5),Tabell2[[#This Row],[Beräknat startdatum]])</f>
        <v>43995</v>
      </c>
      <c r="AH49" s="26" t="s">
        <v>2007</v>
      </c>
      <c r="AI49" s="10">
        <v>44360</v>
      </c>
      <c r="AJ49" s="22">
        <f>Tabell2[[#This Row],[Beräknat slutdatum]]-Tabell2[[#This Row],[Kolumn1]]</f>
        <v>365</v>
      </c>
      <c r="AK49" s="1" t="s">
        <v>2083</v>
      </c>
      <c r="AL49" s="1">
        <v>300</v>
      </c>
      <c r="AM49" s="1" t="s">
        <v>29</v>
      </c>
      <c r="AN49" s="2" t="s">
        <v>60</v>
      </c>
      <c r="AO49" s="54">
        <f>Tabell2[[#This Row],[Beräknat slutdatum]]-Tabell2[[#This Row],[Kolumn1]]</f>
        <v>365</v>
      </c>
    </row>
    <row r="50" spans="1:41" x14ac:dyDescent="0.25">
      <c r="A50" s="19" t="s">
        <v>955</v>
      </c>
      <c r="B50" s="20" t="str">
        <f>INDEX('EPM diarie'!D:E,MATCH(Tabell2[[#This Row],[DNR]],'EPM diarie'!D:D,0),2)</f>
        <v>Epidemiologiska studier om associationen mellan Covid-19, externa faktorer och incidensen av hjärtstopp.</v>
      </c>
      <c r="C50" s="21" t="s">
        <v>27</v>
      </c>
      <c r="D50" s="1" t="s">
        <v>105</v>
      </c>
      <c r="E50" s="1" t="str">
        <f>INDEX('EPM diarie'!D:J,MATCH(Tabell2[[#This Row],[DNR]],'EPM diarie'!D:D,0),7)</f>
        <v>Södra</v>
      </c>
      <c r="F50" s="1" t="s">
        <v>27</v>
      </c>
      <c r="G50" s="1"/>
      <c r="H50" s="1"/>
      <c r="I50" s="1"/>
      <c r="J50" s="1"/>
      <c r="K50" s="1"/>
      <c r="L50" s="1" t="s">
        <v>166</v>
      </c>
      <c r="M50" s="1" t="s">
        <v>29</v>
      </c>
      <c r="N50" s="1" t="s">
        <v>36</v>
      </c>
      <c r="O5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0" s="22" t="e">
        <f>IF(FIND(Tabell2[[#Headers],[4 § 1 Forskningen innebär ett fysiskt ingrepp på en forskningsperson]],Tabell2[[#This Row],[2.1 På vilket eller vilka sätt handlar projektet om forskning]])&gt;0,Tabell2[[#Headers],[4 § 1 Forskningen innebär ett fysiskt ingrepp på en forskningsperson]],0)</f>
        <v>#VALUE!</v>
      </c>
      <c r="Q5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0" s="22" t="e">
        <f>IF(FIND(Tabell2[[#Headers],[4 § 4 Forskningen avser ett fysiskt ingrepp på en avliden människa.]],Tabell2[[#This Row],[2.1 På vilket eller vilka sätt handlar projektet om forskning]])&gt;0,Tabell2[[#Headers],[4 § 4 Forskningen avser ett fysiskt ingrepp på en avliden människa.]],0)</f>
        <v>#VALUE!</v>
      </c>
      <c r="T5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0" s="1" t="s">
        <v>30</v>
      </c>
      <c r="V50" s="22" t="str">
        <f>IF(FIND(Tabell2[[#Headers],[Hälsa]],Tabell2[[#This Row],[2.2 Ange vilken typ av känsliga personuppgifter som kommer behandlas i projektet.]])&gt;0,Tabell2[[#Headers],[Hälsa]],0)</f>
        <v>Hälsa</v>
      </c>
      <c r="W50" s="22" t="e">
        <f>IF(FIND(Tabell2[[#Headers],[Genetiska uppgifter]],Tabell2[[#This Row],[2.2 Ange vilken typ av känsliga personuppgifter som kommer behandlas i projektet.]])&gt;0,Tabell2[[#Headers],[Genetiska uppgifter]],0)</f>
        <v>#VALUE!</v>
      </c>
      <c r="X50" s="22" t="e">
        <f>IF(FIND(Tabell2[[#Headers],[Ras eller etniskt ursprung]],Tabell2[[#This Row],[2.2 Ange vilken typ av känsliga personuppgifter som kommer behandlas i projektet.]])&gt;0,Tabell2[[#Headers],[Ras eller etniskt ursprung]],0)</f>
        <v>#VALUE!</v>
      </c>
      <c r="Y50" s="22" t="e">
        <f>IF(FIND(Tabell2[[#Headers],[Biometriska uppgifter]],Tabell2[[#This Row],[2.2 Ange vilken typ av känsliga personuppgifter som kommer behandlas i projektet.]])&gt;0,Tabell2[[#Headers],[Biometriska uppgifter]],0)</f>
        <v>#VALUE!</v>
      </c>
      <c r="Z50" s="22" t="e">
        <f>IF(FIND(Tabell2[[#Headers],[En persons sexualliv]],Tabell2[[#This Row],[2.2 Ange vilken typ av känsliga personuppgifter som kommer behandlas i projektet.]])&gt;0,Tabell2[[#Headers],[En persons sexualliv]],0)</f>
        <v>#VALUE!</v>
      </c>
      <c r="AA50" s="22" t="e">
        <f>IF(FIND(Tabell2[[#Headers],[Politiska åsikter]],Tabell2[[#This Row],[2.2 Ange vilken typ av känsliga personuppgifter som kommer behandlas i projektet.]])&gt;0,Tabell2[[#Headers],[Politiska åsikter]],0)</f>
        <v>#VALUE!</v>
      </c>
      <c r="AB50" s="22" t="e">
        <f>IF(FIND(Tabell2[[#Headers],[Religiös eller filosofisk övertygelse]],Tabell2[[#This Row],[2.2 Ange vilken typ av känsliga personuppgifter som kommer behandlas i projektet.]])&gt;0,Tabell2[[#Headers],[Religiös eller filosofisk övertygelse]],0)</f>
        <v>#VALUE!</v>
      </c>
      <c r="AC50" s="1" t="s">
        <v>1846</v>
      </c>
      <c r="AD50" s="1" t="s">
        <v>60</v>
      </c>
      <c r="AE50" s="26" t="s">
        <v>1847</v>
      </c>
      <c r="AF50" s="10" t="s">
        <v>174</v>
      </c>
      <c r="AG50" s="10">
        <f>IF(Tabell2[[#This Row],[Beräknat startdatum]]="Godkännandedatum",INDEX('EPM diarie'!D:H,MATCH(Tabell2[[#This Row],[DNR]],'EPM diarie'!D:D,0),5),Tabell2[[#This Row],[Beräknat startdatum]])</f>
        <v>44015</v>
      </c>
      <c r="AH50" s="26" t="s">
        <v>149</v>
      </c>
      <c r="AI50" s="10">
        <v>44196</v>
      </c>
      <c r="AJ50" s="22">
        <f>Tabell2[[#This Row],[Beräknat slutdatum]]-Tabell2[[#This Row],[Kolumn1]]</f>
        <v>181</v>
      </c>
      <c r="AK50" s="1" t="s">
        <v>2084</v>
      </c>
      <c r="AL50" s="1">
        <v>100000</v>
      </c>
      <c r="AM50" s="1" t="s">
        <v>29</v>
      </c>
      <c r="AN50" s="2" t="s">
        <v>60</v>
      </c>
      <c r="AO50" s="54">
        <f>Tabell2[[#This Row],[Beräknat slutdatum]]-Tabell2[[#This Row],[Kolumn1]]</f>
        <v>181</v>
      </c>
    </row>
    <row r="51" spans="1:41" x14ac:dyDescent="0.25">
      <c r="A51" s="19" t="s">
        <v>1297</v>
      </c>
      <c r="B51" s="20" t="str">
        <f>INDEX('EPM diarie'!D:E,MATCH(Tabell2[[#This Row],[DNR]],'EPM diarie'!D:D,0),2)</f>
        <v>Rehabiliteringsbehov efter sjukhusvård för covid-19</v>
      </c>
      <c r="C51" s="21" t="s">
        <v>27</v>
      </c>
      <c r="D51" s="1" t="s">
        <v>127</v>
      </c>
      <c r="E51" s="1" t="str">
        <f>INDEX('EPM diarie'!D:J,MATCH(Tabell2[[#This Row],[DNR]],'EPM diarie'!D:D,0),7)</f>
        <v>Sydöstra</v>
      </c>
      <c r="F51" s="1" t="s">
        <v>27</v>
      </c>
      <c r="G51" s="1"/>
      <c r="H51" s="1"/>
      <c r="I51" s="1"/>
      <c r="J51" s="1" t="s">
        <v>164</v>
      </c>
      <c r="K51" s="1"/>
      <c r="L51" s="1"/>
      <c r="M51" s="1" t="s">
        <v>29</v>
      </c>
      <c r="N51" s="1" t="s">
        <v>36</v>
      </c>
      <c r="O5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1" s="22" t="e">
        <f>IF(FIND(Tabell2[[#Headers],[4 § 1 Forskningen innebär ett fysiskt ingrepp på en forskningsperson]],Tabell2[[#This Row],[2.1 På vilket eller vilka sätt handlar projektet om forskning]])&gt;0,Tabell2[[#Headers],[4 § 1 Forskningen innebär ett fysiskt ingrepp på en forskningsperson]],0)</f>
        <v>#VALUE!</v>
      </c>
      <c r="Q5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1" s="22" t="e">
        <f>IF(FIND(Tabell2[[#Headers],[4 § 4 Forskningen avser ett fysiskt ingrepp på en avliden människa.]],Tabell2[[#This Row],[2.1 På vilket eller vilka sätt handlar projektet om forskning]])&gt;0,Tabell2[[#Headers],[4 § 4 Forskningen avser ett fysiskt ingrepp på en avliden människa.]],0)</f>
        <v>#VALUE!</v>
      </c>
      <c r="T5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1" s="1" t="s">
        <v>1793</v>
      </c>
      <c r="V51" s="22" t="str">
        <f>IF(FIND(Tabell2[[#Headers],[Hälsa]],Tabell2[[#This Row],[2.2 Ange vilken typ av känsliga personuppgifter som kommer behandlas i projektet.]])&gt;0,Tabell2[[#Headers],[Hälsa]],0)</f>
        <v>Hälsa</v>
      </c>
      <c r="W51" s="22" t="e">
        <f>IF(FIND(Tabell2[[#Headers],[Genetiska uppgifter]],Tabell2[[#This Row],[2.2 Ange vilken typ av känsliga personuppgifter som kommer behandlas i projektet.]])&gt;0,Tabell2[[#Headers],[Genetiska uppgifter]],0)</f>
        <v>#VALUE!</v>
      </c>
      <c r="X51" s="22" t="str">
        <f>IF(FIND(Tabell2[[#Headers],[Ras eller etniskt ursprung]],Tabell2[[#This Row],[2.2 Ange vilken typ av känsliga personuppgifter som kommer behandlas i projektet.]])&gt;0,Tabell2[[#Headers],[Ras eller etniskt ursprung]],0)</f>
        <v>Ras eller etniskt ursprung</v>
      </c>
      <c r="Y51" s="22" t="str">
        <f>IF(FIND(Tabell2[[#Headers],[Biometriska uppgifter]],Tabell2[[#This Row],[2.2 Ange vilken typ av känsliga personuppgifter som kommer behandlas i projektet.]])&gt;0,Tabell2[[#Headers],[Biometriska uppgifter]],0)</f>
        <v>Biometriska uppgifter</v>
      </c>
      <c r="Z51" s="22" t="e">
        <f>IF(FIND(Tabell2[[#Headers],[En persons sexualliv]],Tabell2[[#This Row],[2.2 Ange vilken typ av känsliga personuppgifter som kommer behandlas i projektet.]])&gt;0,Tabell2[[#Headers],[En persons sexualliv]],0)</f>
        <v>#VALUE!</v>
      </c>
      <c r="AA51" s="22" t="e">
        <f>IF(FIND(Tabell2[[#Headers],[Politiska åsikter]],Tabell2[[#This Row],[2.2 Ange vilken typ av känsliga personuppgifter som kommer behandlas i projektet.]])&gt;0,Tabell2[[#Headers],[Politiska åsikter]],0)</f>
        <v>#VALUE!</v>
      </c>
      <c r="AB51" s="22" t="e">
        <f>IF(FIND(Tabell2[[#Headers],[Religiös eller filosofisk övertygelse]],Tabell2[[#This Row],[2.2 Ange vilken typ av känsliga personuppgifter som kommer behandlas i projektet.]])&gt;0,Tabell2[[#Headers],[Religiös eller filosofisk övertygelse]],0)</f>
        <v>#VALUE!</v>
      </c>
      <c r="AC51" s="1" t="s">
        <v>1848</v>
      </c>
      <c r="AD51" s="1" t="s">
        <v>60</v>
      </c>
      <c r="AE51" s="26" t="s">
        <v>1849</v>
      </c>
      <c r="AF51" s="10">
        <v>43997</v>
      </c>
      <c r="AG51" s="10">
        <f>IF(Tabell2[[#This Row],[Beräknat startdatum]]="Godkännandedatum",INDEX('EPM diarie'!D:H,MATCH(Tabell2[[#This Row],[DNR]],'EPM diarie'!D:D,0),5),Tabell2[[#This Row],[Beräknat startdatum]])</f>
        <v>43997</v>
      </c>
      <c r="AH51" s="26" t="s">
        <v>2008</v>
      </c>
      <c r="AI51" s="10">
        <v>44742</v>
      </c>
      <c r="AJ51" s="22">
        <f>Tabell2[[#This Row],[Beräknat slutdatum]]-Tabell2[[#This Row],[Kolumn1]]</f>
        <v>745</v>
      </c>
      <c r="AK51" s="1" t="s">
        <v>2085</v>
      </c>
      <c r="AL51" s="1">
        <v>500</v>
      </c>
      <c r="AM51" s="1" t="s">
        <v>60</v>
      </c>
      <c r="AN51" s="2" t="s">
        <v>60</v>
      </c>
      <c r="AO51" s="54">
        <f>Tabell2[[#This Row],[Beräknat slutdatum]]-Tabell2[[#This Row],[Kolumn1]]</f>
        <v>745</v>
      </c>
    </row>
    <row r="52" spans="1:41" x14ac:dyDescent="0.25">
      <c r="A52" s="19" t="s">
        <v>1521</v>
      </c>
      <c r="B52" s="20" t="str">
        <f>INDEX('EPM diarie'!D:E,MATCH(Tabell2[[#This Row],[DNR]],'EPM diarie'!D:D,0),2)</f>
        <v>Kartläggning av sväljsvårigheter, röstbesvär och fysisk funktion samt rehabilitering av sväljsvårigheter vid covid-19</v>
      </c>
      <c r="C52" s="21" t="s">
        <v>27</v>
      </c>
      <c r="D52" s="1" t="s">
        <v>61</v>
      </c>
      <c r="E52" s="1" t="str">
        <f>INDEX('EPM diarie'!D:J,MATCH(Tabell2[[#This Row],[DNR]],'EPM diarie'!D:D,0),7)</f>
        <v>Västra</v>
      </c>
      <c r="F52" s="1" t="s">
        <v>27</v>
      </c>
      <c r="G52" s="1"/>
      <c r="H52" s="1"/>
      <c r="I52" s="1"/>
      <c r="J52" s="1"/>
      <c r="K52" s="1" t="s">
        <v>165</v>
      </c>
      <c r="L52" s="1"/>
      <c r="M52" s="1" t="s">
        <v>29</v>
      </c>
      <c r="N52" s="1" t="s">
        <v>36</v>
      </c>
      <c r="O5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2" s="22" t="e">
        <f>IF(FIND(Tabell2[[#Headers],[4 § 1 Forskningen innebär ett fysiskt ingrepp på en forskningsperson]],Tabell2[[#This Row],[2.1 På vilket eller vilka sätt handlar projektet om forskning]])&gt;0,Tabell2[[#Headers],[4 § 1 Forskningen innebär ett fysiskt ingrepp på en forskningsperson]],0)</f>
        <v>#VALUE!</v>
      </c>
      <c r="Q5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2" s="22" t="e">
        <f>IF(FIND(Tabell2[[#Headers],[4 § 4 Forskningen avser ett fysiskt ingrepp på en avliden människa.]],Tabell2[[#This Row],[2.1 På vilket eller vilka sätt handlar projektet om forskning]])&gt;0,Tabell2[[#Headers],[4 § 4 Forskningen avser ett fysiskt ingrepp på en avliden människa.]],0)</f>
        <v>#VALUE!</v>
      </c>
      <c r="T5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2" s="1" t="s">
        <v>30</v>
      </c>
      <c r="V52" s="22" t="str">
        <f>IF(FIND(Tabell2[[#Headers],[Hälsa]],Tabell2[[#This Row],[2.2 Ange vilken typ av känsliga personuppgifter som kommer behandlas i projektet.]])&gt;0,Tabell2[[#Headers],[Hälsa]],0)</f>
        <v>Hälsa</v>
      </c>
      <c r="W52" s="22" t="e">
        <f>IF(FIND(Tabell2[[#Headers],[Genetiska uppgifter]],Tabell2[[#This Row],[2.2 Ange vilken typ av känsliga personuppgifter som kommer behandlas i projektet.]])&gt;0,Tabell2[[#Headers],[Genetiska uppgifter]],0)</f>
        <v>#VALUE!</v>
      </c>
      <c r="X52" s="22" t="e">
        <f>IF(FIND(Tabell2[[#Headers],[Ras eller etniskt ursprung]],Tabell2[[#This Row],[2.2 Ange vilken typ av känsliga personuppgifter som kommer behandlas i projektet.]])&gt;0,Tabell2[[#Headers],[Ras eller etniskt ursprung]],0)</f>
        <v>#VALUE!</v>
      </c>
      <c r="Y52" s="22" t="e">
        <f>IF(FIND(Tabell2[[#Headers],[Biometriska uppgifter]],Tabell2[[#This Row],[2.2 Ange vilken typ av känsliga personuppgifter som kommer behandlas i projektet.]])&gt;0,Tabell2[[#Headers],[Biometriska uppgifter]],0)</f>
        <v>#VALUE!</v>
      </c>
      <c r="Z52" s="22" t="e">
        <f>IF(FIND(Tabell2[[#Headers],[En persons sexualliv]],Tabell2[[#This Row],[2.2 Ange vilken typ av känsliga personuppgifter som kommer behandlas i projektet.]])&gt;0,Tabell2[[#Headers],[En persons sexualliv]],0)</f>
        <v>#VALUE!</v>
      </c>
      <c r="AA52" s="22" t="e">
        <f>IF(FIND(Tabell2[[#Headers],[Politiska åsikter]],Tabell2[[#This Row],[2.2 Ange vilken typ av känsliga personuppgifter som kommer behandlas i projektet.]])&gt;0,Tabell2[[#Headers],[Politiska åsikter]],0)</f>
        <v>#VALUE!</v>
      </c>
      <c r="AB52" s="22" t="e">
        <f>IF(FIND(Tabell2[[#Headers],[Religiös eller filosofisk övertygelse]],Tabell2[[#This Row],[2.2 Ange vilken typ av känsliga personuppgifter som kommer behandlas i projektet.]])&gt;0,Tabell2[[#Headers],[Religiös eller filosofisk övertygelse]],0)</f>
        <v>#VALUE!</v>
      </c>
      <c r="AC52" s="1" t="s">
        <v>1850</v>
      </c>
      <c r="AD52" s="1" t="s">
        <v>60</v>
      </c>
      <c r="AE52" s="26" t="s">
        <v>1851</v>
      </c>
      <c r="AF52" s="10" t="s">
        <v>174</v>
      </c>
      <c r="AG52" s="10">
        <f>IF(Tabell2[[#This Row],[Beräknat startdatum]]="Godkännandedatum",INDEX('EPM diarie'!D:H,MATCH(Tabell2[[#This Row],[DNR]],'EPM diarie'!D:D,0),5),Tabell2[[#This Row],[Beräknat startdatum]])</f>
        <v>44035</v>
      </c>
      <c r="AH52" s="26" t="s">
        <v>2009</v>
      </c>
      <c r="AI52" s="10">
        <v>44561</v>
      </c>
      <c r="AJ52" s="22">
        <f>Tabell2[[#This Row],[Beräknat slutdatum]]-Tabell2[[#This Row],[Kolumn1]]</f>
        <v>526</v>
      </c>
      <c r="AK52" s="1" t="s">
        <v>2086</v>
      </c>
      <c r="AL52" s="1">
        <v>100</v>
      </c>
      <c r="AM52" s="1" t="s">
        <v>29</v>
      </c>
      <c r="AN52" s="2" t="s">
        <v>29</v>
      </c>
      <c r="AO52" s="54">
        <f>Tabell2[[#This Row],[Beräknat slutdatum]]-Tabell2[[#This Row],[Kolumn1]]</f>
        <v>526</v>
      </c>
    </row>
    <row r="53" spans="1:41" x14ac:dyDescent="0.25">
      <c r="A53" s="19" t="s">
        <v>268</v>
      </c>
      <c r="B53" s="20" t="str">
        <f>INDEX('EPM diarie'!D:E,MATCH(Tabell2[[#This Row],[DNR]],'EPM diarie'!D:D,0),2)</f>
        <v>Plasma från personer som tillfrisknat från SARS-CoV-2 Coronainfektion som behandling vid akut COVID-19-sjukdom</v>
      </c>
      <c r="C53" s="21" t="s">
        <v>27</v>
      </c>
      <c r="D53" s="1" t="s">
        <v>34</v>
      </c>
      <c r="E53" s="1" t="str">
        <f>INDEX('EPM diarie'!D:J,MATCH(Tabell2[[#This Row],[DNR]],'EPM diarie'!D:D,0),7)</f>
        <v>Stockholms</v>
      </c>
      <c r="F53" s="1" t="s">
        <v>27</v>
      </c>
      <c r="G53" s="1"/>
      <c r="H53" s="1"/>
      <c r="I53" s="1" t="s">
        <v>163</v>
      </c>
      <c r="J53" s="1"/>
      <c r="K53" s="1"/>
      <c r="L53" s="1"/>
      <c r="M53" s="1" t="s">
        <v>29</v>
      </c>
      <c r="N53" s="1" t="s">
        <v>1779</v>
      </c>
      <c r="O5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5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3" s="22" t="e">
        <f>IF(FIND(Tabell2[[#Headers],[4 § 4 Forskningen avser ett fysiskt ingrepp på en avliden människa.]],Tabell2[[#This Row],[2.1 På vilket eller vilka sätt handlar projektet om forskning]])&gt;0,Tabell2[[#Headers],[4 § 4 Forskningen avser ett fysiskt ingrepp på en avliden människa.]],0)</f>
        <v>#VALUE!</v>
      </c>
      <c r="T5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3" s="1" t="s">
        <v>30</v>
      </c>
      <c r="V53" s="22" t="str">
        <f>IF(FIND(Tabell2[[#Headers],[Hälsa]],Tabell2[[#This Row],[2.2 Ange vilken typ av känsliga personuppgifter som kommer behandlas i projektet.]])&gt;0,Tabell2[[#Headers],[Hälsa]],0)</f>
        <v>Hälsa</v>
      </c>
      <c r="W53" s="22" t="e">
        <f>IF(FIND(Tabell2[[#Headers],[Genetiska uppgifter]],Tabell2[[#This Row],[2.2 Ange vilken typ av känsliga personuppgifter som kommer behandlas i projektet.]])&gt;0,Tabell2[[#Headers],[Genetiska uppgifter]],0)</f>
        <v>#VALUE!</v>
      </c>
      <c r="X53" s="22" t="e">
        <f>IF(FIND(Tabell2[[#Headers],[Ras eller etniskt ursprung]],Tabell2[[#This Row],[2.2 Ange vilken typ av känsliga personuppgifter som kommer behandlas i projektet.]])&gt;0,Tabell2[[#Headers],[Ras eller etniskt ursprung]],0)</f>
        <v>#VALUE!</v>
      </c>
      <c r="Y53" s="22" t="e">
        <f>IF(FIND(Tabell2[[#Headers],[Biometriska uppgifter]],Tabell2[[#This Row],[2.2 Ange vilken typ av känsliga personuppgifter som kommer behandlas i projektet.]])&gt;0,Tabell2[[#Headers],[Biometriska uppgifter]],0)</f>
        <v>#VALUE!</v>
      </c>
      <c r="Z53" s="22" t="e">
        <f>IF(FIND(Tabell2[[#Headers],[En persons sexualliv]],Tabell2[[#This Row],[2.2 Ange vilken typ av känsliga personuppgifter som kommer behandlas i projektet.]])&gt;0,Tabell2[[#Headers],[En persons sexualliv]],0)</f>
        <v>#VALUE!</v>
      </c>
      <c r="AA53" s="22" t="e">
        <f>IF(FIND(Tabell2[[#Headers],[Politiska åsikter]],Tabell2[[#This Row],[2.2 Ange vilken typ av känsliga personuppgifter som kommer behandlas i projektet.]])&gt;0,Tabell2[[#Headers],[Politiska åsikter]],0)</f>
        <v>#VALUE!</v>
      </c>
      <c r="AB53" s="22" t="e">
        <f>IF(FIND(Tabell2[[#Headers],[Religiös eller filosofisk övertygelse]],Tabell2[[#This Row],[2.2 Ange vilken typ av känsliga personuppgifter som kommer behandlas i projektet.]])&gt;0,Tabell2[[#Headers],[Religiös eller filosofisk övertygelse]],0)</f>
        <v>#VALUE!</v>
      </c>
      <c r="AC53" s="1" t="s">
        <v>1852</v>
      </c>
      <c r="AD53" s="1" t="s">
        <v>60</v>
      </c>
      <c r="AE53" s="26" t="s">
        <v>1853</v>
      </c>
      <c r="AF53" s="10" t="s">
        <v>174</v>
      </c>
      <c r="AG53" s="10">
        <f>IF(Tabell2[[#This Row],[Beräknat startdatum]]="Godkännandedatum",INDEX('EPM diarie'!D:H,MATCH(Tabell2[[#This Row],[DNR]],'EPM diarie'!D:D,0),5),Tabell2[[#This Row],[Beräknat startdatum]])</f>
        <v>43921</v>
      </c>
      <c r="AH53" s="27">
        <v>44926</v>
      </c>
      <c r="AI53" s="10">
        <f>Tabell2[[#This Row],[5.2 Beräknat slutdatum]]</f>
        <v>44926</v>
      </c>
      <c r="AJ53" s="22">
        <f>Tabell2[[#This Row],[Beräknat slutdatum]]-Tabell2[[#This Row],[Kolumn1]]</f>
        <v>1005</v>
      </c>
      <c r="AK53" s="1" t="s">
        <v>2087</v>
      </c>
      <c r="AL53" s="1">
        <v>30</v>
      </c>
      <c r="AM53" s="1" t="s">
        <v>29</v>
      </c>
      <c r="AN53" s="2" t="s">
        <v>29</v>
      </c>
      <c r="AO53" s="54">
        <f>Tabell2[[#This Row],[Beräknat slutdatum]]-Tabell2[[#This Row],[Kolumn1]]</f>
        <v>1005</v>
      </c>
    </row>
    <row r="54" spans="1:41" x14ac:dyDescent="0.25">
      <c r="A54" s="19" t="s">
        <v>1764</v>
      </c>
      <c r="B54" s="20" t="e">
        <f>INDEX('EPM diarie'!D:E,MATCH(Tabell2[[#This Row],[DNR]],'EPM diarie'!D:D,0),2)</f>
        <v>#N/A</v>
      </c>
      <c r="C54" s="21" t="s">
        <v>27</v>
      </c>
      <c r="D54" s="1" t="s">
        <v>105</v>
      </c>
      <c r="E54" s="1" t="e">
        <f>INDEX('EPM diarie'!D:J,MATCH(Tabell2[[#This Row],[DNR]],'EPM diarie'!D:D,0),7)</f>
        <v>#N/A</v>
      </c>
      <c r="F54" s="1" t="s">
        <v>27</v>
      </c>
      <c r="G54" s="1"/>
      <c r="H54" s="1"/>
      <c r="I54" s="1"/>
      <c r="J54" s="1"/>
      <c r="K54" s="1"/>
      <c r="L54" s="1" t="s">
        <v>166</v>
      </c>
      <c r="M54" s="1" t="s">
        <v>29</v>
      </c>
      <c r="N54" s="1" t="s">
        <v>36</v>
      </c>
      <c r="O5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4" s="22" t="e">
        <f>IF(FIND(Tabell2[[#Headers],[4 § 1 Forskningen innebär ett fysiskt ingrepp på en forskningsperson]],Tabell2[[#This Row],[2.1 På vilket eller vilka sätt handlar projektet om forskning]])&gt;0,Tabell2[[#Headers],[4 § 1 Forskningen innebär ett fysiskt ingrepp på en forskningsperson]],0)</f>
        <v>#VALUE!</v>
      </c>
      <c r="Q5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4" s="22" t="e">
        <f>IF(FIND(Tabell2[[#Headers],[4 § 4 Forskningen avser ett fysiskt ingrepp på en avliden människa.]],Tabell2[[#This Row],[2.1 På vilket eller vilka sätt handlar projektet om forskning]])&gt;0,Tabell2[[#Headers],[4 § 4 Forskningen avser ett fysiskt ingrepp på en avliden människa.]],0)</f>
        <v>#VALUE!</v>
      </c>
      <c r="T5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4" s="1" t="s">
        <v>30</v>
      </c>
      <c r="V54" s="22" t="str">
        <f>IF(FIND(Tabell2[[#Headers],[Hälsa]],Tabell2[[#This Row],[2.2 Ange vilken typ av känsliga personuppgifter som kommer behandlas i projektet.]])&gt;0,Tabell2[[#Headers],[Hälsa]],0)</f>
        <v>Hälsa</v>
      </c>
      <c r="W54" s="22" t="e">
        <f>IF(FIND(Tabell2[[#Headers],[Genetiska uppgifter]],Tabell2[[#This Row],[2.2 Ange vilken typ av känsliga personuppgifter som kommer behandlas i projektet.]])&gt;0,Tabell2[[#Headers],[Genetiska uppgifter]],0)</f>
        <v>#VALUE!</v>
      </c>
      <c r="X54" s="22" t="e">
        <f>IF(FIND(Tabell2[[#Headers],[Ras eller etniskt ursprung]],Tabell2[[#This Row],[2.2 Ange vilken typ av känsliga personuppgifter som kommer behandlas i projektet.]])&gt;0,Tabell2[[#Headers],[Ras eller etniskt ursprung]],0)</f>
        <v>#VALUE!</v>
      </c>
      <c r="Y54" s="22" t="e">
        <f>IF(FIND(Tabell2[[#Headers],[Biometriska uppgifter]],Tabell2[[#This Row],[2.2 Ange vilken typ av känsliga personuppgifter som kommer behandlas i projektet.]])&gt;0,Tabell2[[#Headers],[Biometriska uppgifter]],0)</f>
        <v>#VALUE!</v>
      </c>
      <c r="Z54" s="22" t="e">
        <f>IF(FIND(Tabell2[[#Headers],[En persons sexualliv]],Tabell2[[#This Row],[2.2 Ange vilken typ av känsliga personuppgifter som kommer behandlas i projektet.]])&gt;0,Tabell2[[#Headers],[En persons sexualliv]],0)</f>
        <v>#VALUE!</v>
      </c>
      <c r="AA54" s="22" t="e">
        <f>IF(FIND(Tabell2[[#Headers],[Politiska åsikter]],Tabell2[[#This Row],[2.2 Ange vilken typ av känsliga personuppgifter som kommer behandlas i projektet.]])&gt;0,Tabell2[[#Headers],[Politiska åsikter]],0)</f>
        <v>#VALUE!</v>
      </c>
      <c r="AB54" s="22" t="e">
        <f>IF(FIND(Tabell2[[#Headers],[Religiös eller filosofisk övertygelse]],Tabell2[[#This Row],[2.2 Ange vilken typ av känsliga personuppgifter som kommer behandlas i projektet.]])&gt;0,Tabell2[[#Headers],[Religiös eller filosofisk övertygelse]],0)</f>
        <v>#VALUE!</v>
      </c>
      <c r="AC54" s="1" t="s">
        <v>1854</v>
      </c>
      <c r="AD54" s="1" t="s">
        <v>29</v>
      </c>
      <c r="AE54" s="26" t="s">
        <v>1855</v>
      </c>
      <c r="AF54" s="10">
        <v>43921</v>
      </c>
      <c r="AG54" s="10">
        <f>IF(Tabell2[[#This Row],[Beräknat startdatum]]="Godkännandedatum",INDEX('EPM diarie'!D:H,MATCH(Tabell2[[#This Row],[DNR]],'EPM diarie'!D:D,0),5),Tabell2[[#This Row],[Beräknat startdatum]])</f>
        <v>43921</v>
      </c>
      <c r="AH54" s="26" t="s">
        <v>2010</v>
      </c>
      <c r="AI54" s="10">
        <v>44196</v>
      </c>
      <c r="AJ54" s="22">
        <f>Tabell2[[#This Row],[Beräknat slutdatum]]-Tabell2[[#This Row],[Kolumn1]]</f>
        <v>275</v>
      </c>
      <c r="AK54" s="1" t="s">
        <v>2088</v>
      </c>
      <c r="AL54" s="1">
        <v>250</v>
      </c>
      <c r="AM54" s="1" t="s">
        <v>29</v>
      </c>
      <c r="AN54" s="2" t="s">
        <v>29</v>
      </c>
      <c r="AO54" s="54">
        <f>Tabell2[[#This Row],[Beräknat slutdatum]]-Tabell2[[#This Row],[Kolumn1]]</f>
        <v>275</v>
      </c>
    </row>
    <row r="55" spans="1:41" x14ac:dyDescent="0.25">
      <c r="A55" s="19" t="s">
        <v>275</v>
      </c>
      <c r="B55" s="20" t="str">
        <f>INDEX('EPM diarie'!D:E,MATCH(Tabell2[[#This Row],[DNR]],'EPM diarie'!D:D,0),2)</f>
        <v>Att tillhöra riskgruppen. Coronapandemins konsekvenser för äldres hälsa och vardag.</v>
      </c>
      <c r="C55" s="21" t="s">
        <v>27</v>
      </c>
      <c r="D55" s="1" t="s">
        <v>211</v>
      </c>
      <c r="E55" s="1" t="str">
        <f>INDEX('EPM diarie'!D:J,MATCH(Tabell2[[#This Row],[DNR]],'EPM diarie'!D:D,0),7)</f>
        <v>Södra</v>
      </c>
      <c r="F55" s="1" t="s">
        <v>27</v>
      </c>
      <c r="G55" s="1"/>
      <c r="H55" s="1"/>
      <c r="I55" s="1"/>
      <c r="J55" s="1"/>
      <c r="K55" s="1"/>
      <c r="L55" s="1" t="s">
        <v>166</v>
      </c>
      <c r="M55" s="1" t="s">
        <v>29</v>
      </c>
      <c r="N55" s="1" t="s">
        <v>36</v>
      </c>
      <c r="O5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5" s="22" t="e">
        <f>IF(FIND(Tabell2[[#Headers],[4 § 1 Forskningen innebär ett fysiskt ingrepp på en forskningsperson]],Tabell2[[#This Row],[2.1 På vilket eller vilka sätt handlar projektet om forskning]])&gt;0,Tabell2[[#Headers],[4 § 1 Forskningen innebär ett fysiskt ingrepp på en forskningsperson]],0)</f>
        <v>#VALUE!</v>
      </c>
      <c r="Q5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5" s="22" t="e">
        <f>IF(FIND(Tabell2[[#Headers],[4 § 4 Forskningen avser ett fysiskt ingrepp på en avliden människa.]],Tabell2[[#This Row],[2.1 På vilket eller vilka sätt handlar projektet om forskning]])&gt;0,Tabell2[[#Headers],[4 § 4 Forskningen avser ett fysiskt ingrepp på en avliden människa.]],0)</f>
        <v>#VALUE!</v>
      </c>
      <c r="T5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5" s="1" t="s">
        <v>30</v>
      </c>
      <c r="V55" s="22" t="str">
        <f>IF(FIND(Tabell2[[#Headers],[Hälsa]],Tabell2[[#This Row],[2.2 Ange vilken typ av känsliga personuppgifter som kommer behandlas i projektet.]])&gt;0,Tabell2[[#Headers],[Hälsa]],0)</f>
        <v>Hälsa</v>
      </c>
      <c r="W55" s="22" t="e">
        <f>IF(FIND(Tabell2[[#Headers],[Genetiska uppgifter]],Tabell2[[#This Row],[2.2 Ange vilken typ av känsliga personuppgifter som kommer behandlas i projektet.]])&gt;0,Tabell2[[#Headers],[Genetiska uppgifter]],0)</f>
        <v>#VALUE!</v>
      </c>
      <c r="X55" s="22" t="e">
        <f>IF(FIND(Tabell2[[#Headers],[Ras eller etniskt ursprung]],Tabell2[[#This Row],[2.2 Ange vilken typ av känsliga personuppgifter som kommer behandlas i projektet.]])&gt;0,Tabell2[[#Headers],[Ras eller etniskt ursprung]],0)</f>
        <v>#VALUE!</v>
      </c>
      <c r="Y55" s="22" t="e">
        <f>IF(FIND(Tabell2[[#Headers],[Biometriska uppgifter]],Tabell2[[#This Row],[2.2 Ange vilken typ av känsliga personuppgifter som kommer behandlas i projektet.]])&gt;0,Tabell2[[#Headers],[Biometriska uppgifter]],0)</f>
        <v>#VALUE!</v>
      </c>
      <c r="Z55" s="22" t="e">
        <f>IF(FIND(Tabell2[[#Headers],[En persons sexualliv]],Tabell2[[#This Row],[2.2 Ange vilken typ av känsliga personuppgifter som kommer behandlas i projektet.]])&gt;0,Tabell2[[#Headers],[En persons sexualliv]],0)</f>
        <v>#VALUE!</v>
      </c>
      <c r="AA55" s="22" t="e">
        <f>IF(FIND(Tabell2[[#Headers],[Politiska åsikter]],Tabell2[[#This Row],[2.2 Ange vilken typ av känsliga personuppgifter som kommer behandlas i projektet.]])&gt;0,Tabell2[[#Headers],[Politiska åsikter]],0)</f>
        <v>#VALUE!</v>
      </c>
      <c r="AB55" s="22" t="e">
        <f>IF(FIND(Tabell2[[#Headers],[Religiös eller filosofisk övertygelse]],Tabell2[[#This Row],[2.2 Ange vilken typ av känsliga personuppgifter som kommer behandlas i projektet.]])&gt;0,Tabell2[[#Headers],[Religiös eller filosofisk övertygelse]],0)</f>
        <v>#VALUE!</v>
      </c>
      <c r="AC55" s="1" t="s">
        <v>1856</v>
      </c>
      <c r="AD55" s="1" t="s">
        <v>60</v>
      </c>
      <c r="AE55" s="26" t="s">
        <v>1857</v>
      </c>
      <c r="AF55" s="10" t="s">
        <v>174</v>
      </c>
      <c r="AG55" s="10">
        <f>IF(Tabell2[[#This Row],[Beräknat startdatum]]="Godkännandedatum",INDEX('EPM diarie'!D:H,MATCH(Tabell2[[#This Row],[DNR]],'EPM diarie'!D:D,0),5),Tabell2[[#This Row],[Beräknat startdatum]])</f>
        <v>43922</v>
      </c>
      <c r="AH55" s="26" t="s">
        <v>2011</v>
      </c>
      <c r="AI55" s="10">
        <v>44652</v>
      </c>
      <c r="AJ55" s="22">
        <f>Tabell2[[#This Row],[Beräknat slutdatum]]-Tabell2[[#This Row],[Kolumn1]]</f>
        <v>730</v>
      </c>
      <c r="AK55" s="1" t="s">
        <v>2089</v>
      </c>
      <c r="AL55" s="1">
        <v>14</v>
      </c>
      <c r="AM55" s="1" t="s">
        <v>29</v>
      </c>
      <c r="AN55" s="2" t="s">
        <v>29</v>
      </c>
      <c r="AO55" s="54">
        <f>Tabell2[[#This Row],[Beräknat slutdatum]]-Tabell2[[#This Row],[Kolumn1]]</f>
        <v>730</v>
      </c>
    </row>
    <row r="56" spans="1:41" x14ac:dyDescent="0.25">
      <c r="A56" s="19" t="s">
        <v>214</v>
      </c>
      <c r="B56" s="20" t="str">
        <f>INDEX('EPM diarie'!D:E,MATCH(Tabell2[[#This Row],[DNR]],'EPM diarie'!D:D,0),2)</f>
        <v>COVID-IVA. En prospektiv karaktärisering av svenska intensivvårdade patienter med konstaterad COVID-19 infektion</v>
      </c>
      <c r="C56" s="21" t="s">
        <v>27</v>
      </c>
      <c r="D56" s="1" t="s">
        <v>34</v>
      </c>
      <c r="E56" s="1" t="str">
        <f>INDEX('EPM diarie'!D:J,MATCH(Tabell2[[#This Row],[DNR]],'EPM diarie'!D:D,0),7)</f>
        <v>Stockholms</v>
      </c>
      <c r="F56" s="1" t="s">
        <v>27</v>
      </c>
      <c r="G56" s="1"/>
      <c r="H56" s="1"/>
      <c r="I56" s="1" t="s">
        <v>163</v>
      </c>
      <c r="J56" s="1"/>
      <c r="K56" s="1"/>
      <c r="L56" s="1"/>
      <c r="M56" s="1" t="s">
        <v>29</v>
      </c>
      <c r="N56" s="1" t="s">
        <v>1776</v>
      </c>
      <c r="O5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5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56" s="22" t="e">
        <f>IF(FIND(Tabell2[[#Headers],[4 § 4 Forskningen avser ett fysiskt ingrepp på en avliden människa.]],Tabell2[[#This Row],[2.1 På vilket eller vilka sätt handlar projektet om forskning]])&gt;0,Tabell2[[#Headers],[4 § 4 Forskningen avser ett fysiskt ingrepp på en avliden människa.]],0)</f>
        <v>#VALUE!</v>
      </c>
      <c r="T5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6" s="1" t="s">
        <v>30</v>
      </c>
      <c r="V56" s="22" t="str">
        <f>IF(FIND(Tabell2[[#Headers],[Hälsa]],Tabell2[[#This Row],[2.2 Ange vilken typ av känsliga personuppgifter som kommer behandlas i projektet.]])&gt;0,Tabell2[[#Headers],[Hälsa]],0)</f>
        <v>Hälsa</v>
      </c>
      <c r="W56" s="22" t="e">
        <f>IF(FIND(Tabell2[[#Headers],[Genetiska uppgifter]],Tabell2[[#This Row],[2.2 Ange vilken typ av känsliga personuppgifter som kommer behandlas i projektet.]])&gt;0,Tabell2[[#Headers],[Genetiska uppgifter]],0)</f>
        <v>#VALUE!</v>
      </c>
      <c r="X56" s="22" t="e">
        <f>IF(FIND(Tabell2[[#Headers],[Ras eller etniskt ursprung]],Tabell2[[#This Row],[2.2 Ange vilken typ av känsliga personuppgifter som kommer behandlas i projektet.]])&gt;0,Tabell2[[#Headers],[Ras eller etniskt ursprung]],0)</f>
        <v>#VALUE!</v>
      </c>
      <c r="Y56" s="22" t="e">
        <f>IF(FIND(Tabell2[[#Headers],[Biometriska uppgifter]],Tabell2[[#This Row],[2.2 Ange vilken typ av känsliga personuppgifter som kommer behandlas i projektet.]])&gt;0,Tabell2[[#Headers],[Biometriska uppgifter]],0)</f>
        <v>#VALUE!</v>
      </c>
      <c r="Z56" s="22" t="e">
        <f>IF(FIND(Tabell2[[#Headers],[En persons sexualliv]],Tabell2[[#This Row],[2.2 Ange vilken typ av känsliga personuppgifter som kommer behandlas i projektet.]])&gt;0,Tabell2[[#Headers],[En persons sexualliv]],0)</f>
        <v>#VALUE!</v>
      </c>
      <c r="AA56" s="22" t="e">
        <f>IF(FIND(Tabell2[[#Headers],[Politiska åsikter]],Tabell2[[#This Row],[2.2 Ange vilken typ av känsliga personuppgifter som kommer behandlas i projektet.]])&gt;0,Tabell2[[#Headers],[Politiska åsikter]],0)</f>
        <v>#VALUE!</v>
      </c>
      <c r="AB56" s="22" t="e">
        <f>IF(FIND(Tabell2[[#Headers],[Religiös eller filosofisk övertygelse]],Tabell2[[#This Row],[2.2 Ange vilken typ av känsliga personuppgifter som kommer behandlas i projektet.]])&gt;0,Tabell2[[#Headers],[Religiös eller filosofisk övertygelse]],0)</f>
        <v>#VALUE!</v>
      </c>
      <c r="AC56" s="1" t="s">
        <v>1858</v>
      </c>
      <c r="AD56" s="1" t="s">
        <v>60</v>
      </c>
      <c r="AE56" s="27">
        <v>43903</v>
      </c>
      <c r="AF56" s="10">
        <f>Tabell2[[#This Row],[5.1 Beräknat startdatum]]</f>
        <v>43903</v>
      </c>
      <c r="AG56" s="10">
        <f>IF(Tabell2[[#This Row],[Beräknat startdatum]]="Godkännandedatum",INDEX('EPM diarie'!D:H,MATCH(Tabell2[[#This Row],[DNR]],'EPM diarie'!D:D,0),5),Tabell2[[#This Row],[Beräknat startdatum]])</f>
        <v>43903</v>
      </c>
      <c r="AH56" s="27">
        <v>46022</v>
      </c>
      <c r="AI56" s="10">
        <f>Tabell2[[#This Row],[5.2 Beräknat slutdatum]]</f>
        <v>46022</v>
      </c>
      <c r="AJ56" s="22">
        <f>Tabell2[[#This Row],[Beräknat slutdatum]]-Tabell2[[#This Row],[Kolumn1]]</f>
        <v>2119</v>
      </c>
      <c r="AK56" s="1" t="s">
        <v>2090</v>
      </c>
      <c r="AL56" s="1" t="s">
        <v>175</v>
      </c>
      <c r="AM56" s="1" t="s">
        <v>29</v>
      </c>
      <c r="AN56" s="2" t="s">
        <v>60</v>
      </c>
      <c r="AO56" s="54">
        <f>Tabell2[[#This Row],[Beräknat slutdatum]]-Tabell2[[#This Row],[Kolumn1]]</f>
        <v>2119</v>
      </c>
    </row>
    <row r="57" spans="1:41" x14ac:dyDescent="0.25">
      <c r="A57" s="19" t="s">
        <v>272</v>
      </c>
      <c r="B57" s="20" t="str">
        <f>INDEX('EPM diarie'!D:E,MATCH(Tabell2[[#This Row],[DNR]],'EPM diarie'!D:D,0),2)</f>
        <v>Extrakorporal membranoxygenering vid akut andningssvikt på grund av coronavirusinfektion (COVID-19)</v>
      </c>
      <c r="C57" s="21" t="s">
        <v>27</v>
      </c>
      <c r="D57" s="1" t="s">
        <v>34</v>
      </c>
      <c r="E57" s="1" t="str">
        <f>INDEX('EPM diarie'!D:J,MATCH(Tabell2[[#This Row],[DNR]],'EPM diarie'!D:D,0),7)</f>
        <v>Stockholms</v>
      </c>
      <c r="F57" s="1" t="s">
        <v>27</v>
      </c>
      <c r="G57" s="1"/>
      <c r="H57" s="1"/>
      <c r="I57" s="1" t="s">
        <v>163</v>
      </c>
      <c r="J57" s="1"/>
      <c r="K57" s="1"/>
      <c r="L57" s="1"/>
      <c r="M57" s="1" t="s">
        <v>29</v>
      </c>
      <c r="N57" s="1" t="s">
        <v>36</v>
      </c>
      <c r="O5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7" s="22" t="e">
        <f>IF(FIND(Tabell2[[#Headers],[4 § 1 Forskningen innebär ett fysiskt ingrepp på en forskningsperson]],Tabell2[[#This Row],[2.1 På vilket eller vilka sätt handlar projektet om forskning]])&gt;0,Tabell2[[#Headers],[4 § 1 Forskningen innebär ett fysiskt ingrepp på en forskningsperson]],0)</f>
        <v>#VALUE!</v>
      </c>
      <c r="Q5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7" s="22" t="e">
        <f>IF(FIND(Tabell2[[#Headers],[4 § 4 Forskningen avser ett fysiskt ingrepp på en avliden människa.]],Tabell2[[#This Row],[2.1 På vilket eller vilka sätt handlar projektet om forskning]])&gt;0,Tabell2[[#Headers],[4 § 4 Forskningen avser ett fysiskt ingrepp på en avliden människa.]],0)</f>
        <v>#VALUE!</v>
      </c>
      <c r="T5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7" s="1" t="s">
        <v>30</v>
      </c>
      <c r="V57" s="22" t="str">
        <f>IF(FIND(Tabell2[[#Headers],[Hälsa]],Tabell2[[#This Row],[2.2 Ange vilken typ av känsliga personuppgifter som kommer behandlas i projektet.]])&gt;0,Tabell2[[#Headers],[Hälsa]],0)</f>
        <v>Hälsa</v>
      </c>
      <c r="W57" s="22" t="e">
        <f>IF(FIND(Tabell2[[#Headers],[Genetiska uppgifter]],Tabell2[[#This Row],[2.2 Ange vilken typ av känsliga personuppgifter som kommer behandlas i projektet.]])&gt;0,Tabell2[[#Headers],[Genetiska uppgifter]],0)</f>
        <v>#VALUE!</v>
      </c>
      <c r="X57" s="22" t="e">
        <f>IF(FIND(Tabell2[[#Headers],[Ras eller etniskt ursprung]],Tabell2[[#This Row],[2.2 Ange vilken typ av känsliga personuppgifter som kommer behandlas i projektet.]])&gt;0,Tabell2[[#Headers],[Ras eller etniskt ursprung]],0)</f>
        <v>#VALUE!</v>
      </c>
      <c r="Y57" s="22" t="e">
        <f>IF(FIND(Tabell2[[#Headers],[Biometriska uppgifter]],Tabell2[[#This Row],[2.2 Ange vilken typ av känsliga personuppgifter som kommer behandlas i projektet.]])&gt;0,Tabell2[[#Headers],[Biometriska uppgifter]],0)</f>
        <v>#VALUE!</v>
      </c>
      <c r="Z57" s="22" t="e">
        <f>IF(FIND(Tabell2[[#Headers],[En persons sexualliv]],Tabell2[[#This Row],[2.2 Ange vilken typ av känsliga personuppgifter som kommer behandlas i projektet.]])&gt;0,Tabell2[[#Headers],[En persons sexualliv]],0)</f>
        <v>#VALUE!</v>
      </c>
      <c r="AA57" s="22" t="e">
        <f>IF(FIND(Tabell2[[#Headers],[Politiska åsikter]],Tabell2[[#This Row],[2.2 Ange vilken typ av känsliga personuppgifter som kommer behandlas i projektet.]])&gt;0,Tabell2[[#Headers],[Politiska åsikter]],0)</f>
        <v>#VALUE!</v>
      </c>
      <c r="AB57" s="22" t="e">
        <f>IF(FIND(Tabell2[[#Headers],[Religiös eller filosofisk övertygelse]],Tabell2[[#This Row],[2.2 Ange vilken typ av känsliga personuppgifter som kommer behandlas i projektet.]])&gt;0,Tabell2[[#Headers],[Religiös eller filosofisk övertygelse]],0)</f>
        <v>#VALUE!</v>
      </c>
      <c r="AC57" s="1" t="s">
        <v>1859</v>
      </c>
      <c r="AD57" s="1" t="s">
        <v>60</v>
      </c>
      <c r="AE57" s="26" t="s">
        <v>1860</v>
      </c>
      <c r="AF57" s="10">
        <v>43921</v>
      </c>
      <c r="AG57" s="10">
        <f>IF(Tabell2[[#This Row],[Beräknat startdatum]]="Godkännandedatum",INDEX('EPM diarie'!D:H,MATCH(Tabell2[[#This Row],[DNR]],'EPM diarie'!D:D,0),5),Tabell2[[#This Row],[Beräknat startdatum]])</f>
        <v>43921</v>
      </c>
      <c r="AH57" s="26" t="s">
        <v>2012</v>
      </c>
      <c r="AI57" s="10">
        <v>44104</v>
      </c>
      <c r="AJ57" s="22">
        <f>Tabell2[[#This Row],[Beräknat slutdatum]]-Tabell2[[#This Row],[Kolumn1]]</f>
        <v>183</v>
      </c>
      <c r="AK57" s="1" t="s">
        <v>2091</v>
      </c>
      <c r="AL57" s="1">
        <v>13</v>
      </c>
      <c r="AM57" s="1" t="s">
        <v>60</v>
      </c>
      <c r="AN57" s="2" t="s">
        <v>29</v>
      </c>
      <c r="AO57" s="54">
        <f>Tabell2[[#This Row],[Beräknat slutdatum]]-Tabell2[[#This Row],[Kolumn1]]</f>
        <v>183</v>
      </c>
    </row>
    <row r="58" spans="1:41" x14ac:dyDescent="0.25">
      <c r="A58" s="19" t="s">
        <v>337</v>
      </c>
      <c r="B58" s="20" t="str">
        <f>INDEX('EPM diarie'!D:E,MATCH(Tabell2[[#This Row],[DNR]],'EPM diarie'!D:D,0),2)</f>
        <v>Äldre personers upplevelse av risk och psykisk hälsa i förhållande till Covid -19</v>
      </c>
      <c r="C58" s="21" t="s">
        <v>27</v>
      </c>
      <c r="D58" s="1" t="s">
        <v>340</v>
      </c>
      <c r="E58" s="1" t="str">
        <f>INDEX('EPM diarie'!D:J,MATCH(Tabell2[[#This Row],[DNR]],'EPM diarie'!D:D,0),7)</f>
        <v>Uppsala-Örebro</v>
      </c>
      <c r="F58" s="1" t="s">
        <v>27</v>
      </c>
      <c r="G58" s="1"/>
      <c r="H58" s="1" t="s">
        <v>162</v>
      </c>
      <c r="I58" s="1"/>
      <c r="J58" s="1"/>
      <c r="K58" s="1"/>
      <c r="L58" s="1"/>
      <c r="M58" s="1" t="s">
        <v>29</v>
      </c>
      <c r="N58" s="1" t="s">
        <v>36</v>
      </c>
      <c r="O5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58" s="22" t="e">
        <f>IF(FIND(Tabell2[[#Headers],[4 § 1 Forskningen innebär ett fysiskt ingrepp på en forskningsperson]],Tabell2[[#This Row],[2.1 På vilket eller vilka sätt handlar projektet om forskning]])&gt;0,Tabell2[[#Headers],[4 § 1 Forskningen innebär ett fysiskt ingrepp på en forskningsperson]],0)</f>
        <v>#VALUE!</v>
      </c>
      <c r="Q5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8" s="22" t="e">
        <f>IF(FIND(Tabell2[[#Headers],[4 § 4 Forskningen avser ett fysiskt ingrepp på en avliden människa.]],Tabell2[[#This Row],[2.1 På vilket eller vilka sätt handlar projektet om forskning]])&gt;0,Tabell2[[#Headers],[4 § 4 Forskningen avser ett fysiskt ingrepp på en avliden människa.]],0)</f>
        <v>#VALUE!</v>
      </c>
      <c r="T5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8" s="1" t="s">
        <v>30</v>
      </c>
      <c r="V58" s="22" t="str">
        <f>IF(FIND(Tabell2[[#Headers],[Hälsa]],Tabell2[[#This Row],[2.2 Ange vilken typ av känsliga personuppgifter som kommer behandlas i projektet.]])&gt;0,Tabell2[[#Headers],[Hälsa]],0)</f>
        <v>Hälsa</v>
      </c>
      <c r="W58" s="22" t="e">
        <f>IF(FIND(Tabell2[[#Headers],[Genetiska uppgifter]],Tabell2[[#This Row],[2.2 Ange vilken typ av känsliga personuppgifter som kommer behandlas i projektet.]])&gt;0,Tabell2[[#Headers],[Genetiska uppgifter]],0)</f>
        <v>#VALUE!</v>
      </c>
      <c r="X58" s="22" t="e">
        <f>IF(FIND(Tabell2[[#Headers],[Ras eller etniskt ursprung]],Tabell2[[#This Row],[2.2 Ange vilken typ av känsliga personuppgifter som kommer behandlas i projektet.]])&gt;0,Tabell2[[#Headers],[Ras eller etniskt ursprung]],0)</f>
        <v>#VALUE!</v>
      </c>
      <c r="Y58" s="22" t="e">
        <f>IF(FIND(Tabell2[[#Headers],[Biometriska uppgifter]],Tabell2[[#This Row],[2.2 Ange vilken typ av känsliga personuppgifter som kommer behandlas i projektet.]])&gt;0,Tabell2[[#Headers],[Biometriska uppgifter]],0)</f>
        <v>#VALUE!</v>
      </c>
      <c r="Z58" s="22" t="e">
        <f>IF(FIND(Tabell2[[#Headers],[En persons sexualliv]],Tabell2[[#This Row],[2.2 Ange vilken typ av känsliga personuppgifter som kommer behandlas i projektet.]])&gt;0,Tabell2[[#Headers],[En persons sexualliv]],0)</f>
        <v>#VALUE!</v>
      </c>
      <c r="AA58" s="22" t="e">
        <f>IF(FIND(Tabell2[[#Headers],[Politiska åsikter]],Tabell2[[#This Row],[2.2 Ange vilken typ av känsliga personuppgifter som kommer behandlas i projektet.]])&gt;0,Tabell2[[#Headers],[Politiska åsikter]],0)</f>
        <v>#VALUE!</v>
      </c>
      <c r="AB58" s="22" t="e">
        <f>IF(FIND(Tabell2[[#Headers],[Religiös eller filosofisk övertygelse]],Tabell2[[#This Row],[2.2 Ange vilken typ av känsliga personuppgifter som kommer behandlas i projektet.]])&gt;0,Tabell2[[#Headers],[Religiös eller filosofisk övertygelse]],0)</f>
        <v>#VALUE!</v>
      </c>
      <c r="AC58" s="1" t="s">
        <v>1861</v>
      </c>
      <c r="AD58" s="1" t="s">
        <v>60</v>
      </c>
      <c r="AE58" s="26" t="s">
        <v>1862</v>
      </c>
      <c r="AF58" s="10" t="s">
        <v>174</v>
      </c>
      <c r="AG58" s="10">
        <f>IF(Tabell2[[#This Row],[Beräknat startdatum]]="Godkännandedatum",INDEX('EPM diarie'!D:H,MATCH(Tabell2[[#This Row],[DNR]],'EPM diarie'!D:D,0),5),Tabell2[[#This Row],[Beräknat startdatum]])</f>
        <v>43928</v>
      </c>
      <c r="AH58" s="26" t="s">
        <v>2013</v>
      </c>
      <c r="AI58" s="10" t="s">
        <v>175</v>
      </c>
      <c r="AJ58" s="22" t="e">
        <f>Tabell2[[#This Row],[Beräknat slutdatum]]-Tabell2[[#This Row],[Kolumn1]]</f>
        <v>#VALUE!</v>
      </c>
      <c r="AK58" s="1" t="s">
        <v>2092</v>
      </c>
      <c r="AL58" s="1">
        <v>1000</v>
      </c>
      <c r="AM58" s="1" t="s">
        <v>29</v>
      </c>
      <c r="AN58" s="2" t="s">
        <v>29</v>
      </c>
      <c r="AO58" s="54" t="e">
        <f>Tabell2[[#This Row],[Beräknat slutdatum]]-Tabell2[[#This Row],[Kolumn1]]</f>
        <v>#VALUE!</v>
      </c>
    </row>
    <row r="59" spans="1:41" x14ac:dyDescent="0.25">
      <c r="A59" s="19" t="s">
        <v>1765</v>
      </c>
      <c r="B59" s="20" t="e">
        <f>INDEX('EPM diarie'!D:E,MATCH(Tabell2[[#This Row],[DNR]],'EPM diarie'!D:D,0),2)</f>
        <v>#N/A</v>
      </c>
      <c r="C59" s="21"/>
      <c r="D59" s="1"/>
      <c r="E59" s="1" t="e">
        <f>INDEX('EPM diarie'!D:J,MATCH(Tabell2[[#This Row],[DNR]],'EPM diarie'!D:D,0),7)</f>
        <v>#N/A</v>
      </c>
      <c r="F59" s="1"/>
      <c r="G59" s="1"/>
      <c r="H59" s="1"/>
      <c r="I59" s="1"/>
      <c r="J59" s="1"/>
      <c r="K59" s="1"/>
      <c r="L59" s="1"/>
      <c r="M59" s="1"/>
      <c r="N59" s="1"/>
      <c r="O59" s="22" t="e">
        <f>IF(FIND(Tabell2[[#Headers],[3 § 1 Forskningen kommer att samla in känsliga personuppgifter]],Tabell2[[#This Row],[2.1 På vilket eller vilka sätt handlar projektet om forskning]])&gt;0,Tabell2[[#Headers],[3 § 1 Forskningen kommer att samla in känsliga personuppgifter]],0)</f>
        <v>#VALUE!</v>
      </c>
      <c r="P59" s="22" t="e">
        <f>IF(FIND(Tabell2[[#Headers],[4 § 1 Forskningen innebär ett fysiskt ingrepp på en forskningsperson]],Tabell2[[#This Row],[2.1 På vilket eller vilka sätt handlar projektet om forskning]])&gt;0,Tabell2[[#Headers],[4 § 1 Forskningen innebär ett fysiskt ingrepp på en forskningsperson]],0)</f>
        <v>#VALUE!</v>
      </c>
      <c r="Q5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5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59" s="22" t="e">
        <f>IF(FIND(Tabell2[[#Headers],[4 § 4 Forskningen avser ett fysiskt ingrepp på en avliden människa.]],Tabell2[[#This Row],[2.1 På vilket eller vilka sätt handlar projektet om forskning]])&gt;0,Tabell2[[#Headers],[4 § 4 Forskningen avser ett fysiskt ingrepp på en avliden människa.]],0)</f>
        <v>#VALUE!</v>
      </c>
      <c r="T5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59" s="1"/>
      <c r="V59" s="22" t="e">
        <f>IF(FIND(Tabell2[[#Headers],[Hälsa]],Tabell2[[#This Row],[2.2 Ange vilken typ av känsliga personuppgifter som kommer behandlas i projektet.]])&gt;0,Tabell2[[#Headers],[Hälsa]],0)</f>
        <v>#VALUE!</v>
      </c>
      <c r="W59" s="22" t="e">
        <f>IF(FIND(Tabell2[[#Headers],[Genetiska uppgifter]],Tabell2[[#This Row],[2.2 Ange vilken typ av känsliga personuppgifter som kommer behandlas i projektet.]])&gt;0,Tabell2[[#Headers],[Genetiska uppgifter]],0)</f>
        <v>#VALUE!</v>
      </c>
      <c r="X59" s="22" t="e">
        <f>IF(FIND(Tabell2[[#Headers],[Ras eller etniskt ursprung]],Tabell2[[#This Row],[2.2 Ange vilken typ av känsliga personuppgifter som kommer behandlas i projektet.]])&gt;0,Tabell2[[#Headers],[Ras eller etniskt ursprung]],0)</f>
        <v>#VALUE!</v>
      </c>
      <c r="Y59" s="22" t="e">
        <f>IF(FIND(Tabell2[[#Headers],[Biometriska uppgifter]],Tabell2[[#This Row],[2.2 Ange vilken typ av känsliga personuppgifter som kommer behandlas i projektet.]])&gt;0,Tabell2[[#Headers],[Biometriska uppgifter]],0)</f>
        <v>#VALUE!</v>
      </c>
      <c r="Z59" s="22" t="e">
        <f>IF(FIND(Tabell2[[#Headers],[En persons sexualliv]],Tabell2[[#This Row],[2.2 Ange vilken typ av känsliga personuppgifter som kommer behandlas i projektet.]])&gt;0,Tabell2[[#Headers],[En persons sexualliv]],0)</f>
        <v>#VALUE!</v>
      </c>
      <c r="AA59" s="22" t="e">
        <f>IF(FIND(Tabell2[[#Headers],[Politiska åsikter]],Tabell2[[#This Row],[2.2 Ange vilken typ av känsliga personuppgifter som kommer behandlas i projektet.]])&gt;0,Tabell2[[#Headers],[Politiska åsikter]],0)</f>
        <v>#VALUE!</v>
      </c>
      <c r="AB59" s="22" t="e">
        <f>IF(FIND(Tabell2[[#Headers],[Religiös eller filosofisk övertygelse]],Tabell2[[#This Row],[2.2 Ange vilken typ av känsliga personuppgifter som kommer behandlas i projektet.]])&gt;0,Tabell2[[#Headers],[Religiös eller filosofisk övertygelse]],0)</f>
        <v>#VALUE!</v>
      </c>
      <c r="AC59" s="1" t="s">
        <v>175</v>
      </c>
      <c r="AD59" s="1" t="s">
        <v>29</v>
      </c>
      <c r="AE59" s="26"/>
      <c r="AF59" s="10"/>
      <c r="AG59" s="10"/>
      <c r="AH59" s="26"/>
      <c r="AI59" s="10"/>
      <c r="AJ59" s="22">
        <f>Tabell2[[#This Row],[Beräknat slutdatum]]-Tabell2[[#This Row],[Kolumn1]]</f>
        <v>0</v>
      </c>
      <c r="AK59" s="1"/>
      <c r="AL59" s="1" t="s">
        <v>175</v>
      </c>
      <c r="AM59" s="1"/>
      <c r="AN59" s="2"/>
      <c r="AO59" s="54">
        <f>Tabell2[[#This Row],[Beräknat slutdatum]]-Tabell2[[#This Row],[Kolumn1]]</f>
        <v>0</v>
      </c>
    </row>
    <row r="60" spans="1:41" x14ac:dyDescent="0.25">
      <c r="A60" s="19" t="s">
        <v>288</v>
      </c>
      <c r="B60" s="20" t="str">
        <f>INDEX('EPM diarie'!D:E,MATCH(Tabell2[[#This Row],[DNR]],'EPM diarie'!D:D,0),2)</f>
        <v>Omställning av närsjukvården som svar på covid-19-utbrottet: en studie av krisorganisationen i Stockholms läns sjukvårdsområde</v>
      </c>
      <c r="C60" s="21" t="s">
        <v>27</v>
      </c>
      <c r="D60" s="1" t="s">
        <v>34</v>
      </c>
      <c r="E60" s="1" t="str">
        <f>INDEX('EPM diarie'!D:J,MATCH(Tabell2[[#This Row],[DNR]],'EPM diarie'!D:D,0),7)</f>
        <v>Stockholms</v>
      </c>
      <c r="F60" s="1" t="s">
        <v>27</v>
      </c>
      <c r="G60" s="1"/>
      <c r="H60" s="1"/>
      <c r="I60" s="1" t="s">
        <v>163</v>
      </c>
      <c r="J60" s="1"/>
      <c r="K60" s="1"/>
      <c r="L60" s="1"/>
      <c r="M60" s="1" t="s">
        <v>29</v>
      </c>
      <c r="N60" s="1" t="s">
        <v>36</v>
      </c>
      <c r="O6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0" s="22" t="e">
        <f>IF(FIND(Tabell2[[#Headers],[4 § 1 Forskningen innebär ett fysiskt ingrepp på en forskningsperson]],Tabell2[[#This Row],[2.1 På vilket eller vilka sätt handlar projektet om forskning]])&gt;0,Tabell2[[#Headers],[4 § 1 Forskningen innebär ett fysiskt ingrepp på en forskningsperson]],0)</f>
        <v>#VALUE!</v>
      </c>
      <c r="Q6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0" s="22" t="e">
        <f>IF(FIND(Tabell2[[#Headers],[4 § 4 Forskningen avser ett fysiskt ingrepp på en avliden människa.]],Tabell2[[#This Row],[2.1 På vilket eller vilka sätt handlar projektet om forskning]])&gt;0,Tabell2[[#Headers],[4 § 4 Forskningen avser ett fysiskt ingrepp på en avliden människa.]],0)</f>
        <v>#VALUE!</v>
      </c>
      <c r="T6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0" s="1" t="s">
        <v>1798</v>
      </c>
      <c r="V60" s="22" t="e">
        <f>IF(FIND(Tabell2[[#Headers],[Hälsa]],Tabell2[[#This Row],[2.2 Ange vilken typ av känsliga personuppgifter som kommer behandlas i projektet.]])&gt;0,Tabell2[[#Headers],[Hälsa]],0)</f>
        <v>#VALUE!</v>
      </c>
      <c r="W60" s="22" t="e">
        <f>IF(FIND(Tabell2[[#Headers],[Genetiska uppgifter]],Tabell2[[#This Row],[2.2 Ange vilken typ av känsliga personuppgifter som kommer behandlas i projektet.]])&gt;0,Tabell2[[#Headers],[Genetiska uppgifter]],0)</f>
        <v>#VALUE!</v>
      </c>
      <c r="X60" s="22" t="e">
        <f>IF(FIND(Tabell2[[#Headers],[Ras eller etniskt ursprung]],Tabell2[[#This Row],[2.2 Ange vilken typ av känsliga personuppgifter som kommer behandlas i projektet.]])&gt;0,Tabell2[[#Headers],[Ras eller etniskt ursprung]],0)</f>
        <v>#VALUE!</v>
      </c>
      <c r="Y60" s="22" t="str">
        <f>IF(FIND(Tabell2[[#Headers],[Biometriska uppgifter]],Tabell2[[#This Row],[2.2 Ange vilken typ av känsliga personuppgifter som kommer behandlas i projektet.]])&gt;0,Tabell2[[#Headers],[Biometriska uppgifter]],0)</f>
        <v>Biometriska uppgifter</v>
      </c>
      <c r="Z60" s="22" t="e">
        <f>IF(FIND(Tabell2[[#Headers],[En persons sexualliv]],Tabell2[[#This Row],[2.2 Ange vilken typ av känsliga personuppgifter som kommer behandlas i projektet.]])&gt;0,Tabell2[[#Headers],[En persons sexualliv]],0)</f>
        <v>#VALUE!</v>
      </c>
      <c r="AA60" s="22" t="e">
        <f>IF(FIND(Tabell2[[#Headers],[Politiska åsikter]],Tabell2[[#This Row],[2.2 Ange vilken typ av känsliga personuppgifter som kommer behandlas i projektet.]])&gt;0,Tabell2[[#Headers],[Politiska åsikter]],0)</f>
        <v>#VALUE!</v>
      </c>
      <c r="AB60" s="22" t="e">
        <f>IF(FIND(Tabell2[[#Headers],[Religiös eller filosofisk övertygelse]],Tabell2[[#This Row],[2.2 Ange vilken typ av känsliga personuppgifter som kommer behandlas i projektet.]])&gt;0,Tabell2[[#Headers],[Religiös eller filosofisk övertygelse]],0)</f>
        <v>#VALUE!</v>
      </c>
      <c r="AC60" s="1" t="s">
        <v>1863</v>
      </c>
      <c r="AD60" s="1" t="s">
        <v>60</v>
      </c>
      <c r="AE60" s="26" t="s">
        <v>1864</v>
      </c>
      <c r="AF60" s="10" t="s">
        <v>174</v>
      </c>
      <c r="AG60" s="10">
        <f>IF(Tabell2[[#This Row],[Beräknat startdatum]]="Godkännandedatum",INDEX('EPM diarie'!D:H,MATCH(Tabell2[[#This Row],[DNR]],'EPM diarie'!D:D,0),5),Tabell2[[#This Row],[Beräknat startdatum]])</f>
        <v>43929</v>
      </c>
      <c r="AH60" s="26" t="s">
        <v>2014</v>
      </c>
      <c r="AI60" s="10">
        <v>44561</v>
      </c>
      <c r="AJ60" s="22">
        <f>Tabell2[[#This Row],[Beräknat slutdatum]]-Tabell2[[#This Row],[Kolumn1]]</f>
        <v>632</v>
      </c>
      <c r="AK60" s="1" t="s">
        <v>2093</v>
      </c>
      <c r="AL60" s="1">
        <v>138</v>
      </c>
      <c r="AM60" s="1" t="s">
        <v>29</v>
      </c>
      <c r="AN60" s="2" t="s">
        <v>60</v>
      </c>
      <c r="AO60" s="54">
        <f>Tabell2[[#This Row],[Beräknat slutdatum]]-Tabell2[[#This Row],[Kolumn1]]</f>
        <v>632</v>
      </c>
    </row>
    <row r="61" spans="1:41" x14ac:dyDescent="0.25">
      <c r="A61" s="19" t="s">
        <v>305</v>
      </c>
      <c r="B61" s="20" t="str">
        <f>INDEX('EPM diarie'!D:E,MATCH(Tabell2[[#This Row],[DNR]],'EPM diarie'!D:D,0),2)</f>
        <v>Behandling av svår coronavirus infektion med antisekretorisk faktor</v>
      </c>
      <c r="C61" s="21" t="s">
        <v>27</v>
      </c>
      <c r="D61" s="1" t="s">
        <v>105</v>
      </c>
      <c r="E61" s="1" t="str">
        <f>INDEX('EPM diarie'!D:J,MATCH(Tabell2[[#This Row],[DNR]],'EPM diarie'!D:D,0),7)</f>
        <v>Södra</v>
      </c>
      <c r="F61" s="1" t="s">
        <v>27</v>
      </c>
      <c r="G61" s="1"/>
      <c r="H61" s="1"/>
      <c r="I61" s="1"/>
      <c r="J61" s="1"/>
      <c r="K61" s="1"/>
      <c r="L61" s="1" t="s">
        <v>166</v>
      </c>
      <c r="M61" s="1" t="s">
        <v>29</v>
      </c>
      <c r="N61" s="1" t="s">
        <v>1780</v>
      </c>
      <c r="O6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1" s="22" t="e">
        <f>IF(FIND(Tabell2[[#Headers],[4 § 1 Forskningen innebär ett fysiskt ingrepp på en forskningsperson]],Tabell2[[#This Row],[2.1 På vilket eller vilka sätt handlar projektet om forskning]])&gt;0,Tabell2[[#Headers],[4 § 1 Forskningen innebär ett fysiskt ingrepp på en forskningsperson]],0)</f>
        <v>#VALUE!</v>
      </c>
      <c r="Q6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1" s="22" t="e">
        <f>IF(FIND(Tabell2[[#Headers],[4 § 4 Forskningen avser ett fysiskt ingrepp på en avliden människa.]],Tabell2[[#This Row],[2.1 På vilket eller vilka sätt handlar projektet om forskning]])&gt;0,Tabell2[[#Headers],[4 § 4 Forskningen avser ett fysiskt ingrepp på en avliden människa.]],0)</f>
        <v>#VALUE!</v>
      </c>
      <c r="T6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1" s="1" t="s">
        <v>30</v>
      </c>
      <c r="V61" s="22" t="str">
        <f>IF(FIND(Tabell2[[#Headers],[Hälsa]],Tabell2[[#This Row],[2.2 Ange vilken typ av känsliga personuppgifter som kommer behandlas i projektet.]])&gt;0,Tabell2[[#Headers],[Hälsa]],0)</f>
        <v>Hälsa</v>
      </c>
      <c r="W61" s="22" t="e">
        <f>IF(FIND(Tabell2[[#Headers],[Genetiska uppgifter]],Tabell2[[#This Row],[2.2 Ange vilken typ av känsliga personuppgifter som kommer behandlas i projektet.]])&gt;0,Tabell2[[#Headers],[Genetiska uppgifter]],0)</f>
        <v>#VALUE!</v>
      </c>
      <c r="X61" s="22" t="e">
        <f>IF(FIND(Tabell2[[#Headers],[Ras eller etniskt ursprung]],Tabell2[[#This Row],[2.2 Ange vilken typ av känsliga personuppgifter som kommer behandlas i projektet.]])&gt;0,Tabell2[[#Headers],[Ras eller etniskt ursprung]],0)</f>
        <v>#VALUE!</v>
      </c>
      <c r="Y61" s="22" t="e">
        <f>IF(FIND(Tabell2[[#Headers],[Biometriska uppgifter]],Tabell2[[#This Row],[2.2 Ange vilken typ av känsliga personuppgifter som kommer behandlas i projektet.]])&gt;0,Tabell2[[#Headers],[Biometriska uppgifter]],0)</f>
        <v>#VALUE!</v>
      </c>
      <c r="Z61" s="22" t="e">
        <f>IF(FIND(Tabell2[[#Headers],[En persons sexualliv]],Tabell2[[#This Row],[2.2 Ange vilken typ av känsliga personuppgifter som kommer behandlas i projektet.]])&gt;0,Tabell2[[#Headers],[En persons sexualliv]],0)</f>
        <v>#VALUE!</v>
      </c>
      <c r="AA61" s="22" t="e">
        <f>IF(FIND(Tabell2[[#Headers],[Politiska åsikter]],Tabell2[[#This Row],[2.2 Ange vilken typ av känsliga personuppgifter som kommer behandlas i projektet.]])&gt;0,Tabell2[[#Headers],[Politiska åsikter]],0)</f>
        <v>#VALUE!</v>
      </c>
      <c r="AB61" s="22" t="e">
        <f>IF(FIND(Tabell2[[#Headers],[Religiös eller filosofisk övertygelse]],Tabell2[[#This Row],[2.2 Ange vilken typ av känsliga personuppgifter som kommer behandlas i projektet.]])&gt;0,Tabell2[[#Headers],[Religiös eller filosofisk övertygelse]],0)</f>
        <v>#VALUE!</v>
      </c>
      <c r="AC61" s="1" t="s">
        <v>1865</v>
      </c>
      <c r="AD61" s="1" t="s">
        <v>60</v>
      </c>
      <c r="AE61" s="26" t="s">
        <v>1808</v>
      </c>
      <c r="AF61" s="10">
        <v>43951</v>
      </c>
      <c r="AG61" s="10">
        <f>IF(Tabell2[[#This Row],[Beräknat startdatum]]="Godkännandedatum",INDEX('EPM diarie'!D:H,MATCH(Tabell2[[#This Row],[DNR]],'EPM diarie'!D:D,0),5),Tabell2[[#This Row],[Beräknat startdatum]])</f>
        <v>43951</v>
      </c>
      <c r="AH61" s="26" t="s">
        <v>149</v>
      </c>
      <c r="AI61" s="10">
        <v>44196</v>
      </c>
      <c r="AJ61" s="22">
        <f>Tabell2[[#This Row],[Beräknat slutdatum]]-Tabell2[[#This Row],[Kolumn1]]</f>
        <v>245</v>
      </c>
      <c r="AK61" s="1" t="s">
        <v>2094</v>
      </c>
      <c r="AL61" s="1">
        <v>60</v>
      </c>
      <c r="AM61" s="1" t="s">
        <v>29</v>
      </c>
      <c r="AN61" s="2" t="s">
        <v>60</v>
      </c>
      <c r="AO61" s="54">
        <f>Tabell2[[#This Row],[Beräknat slutdatum]]-Tabell2[[#This Row],[Kolumn1]]</f>
        <v>245</v>
      </c>
    </row>
    <row r="62" spans="1:41" x14ac:dyDescent="0.25">
      <c r="A62" s="19" t="s">
        <v>333</v>
      </c>
      <c r="B62" s="20" t="str">
        <f>INDEX('EPM diarie'!D:E,MATCH(Tabell2[[#This Row],[DNR]],'EPM diarie'!D:D,0),2)</f>
        <v>Hypertoni, behandling med RAS-blockad och insjuknande i Covid-19</v>
      </c>
      <c r="C62" s="21" t="s">
        <v>27</v>
      </c>
      <c r="D62" s="1" t="s">
        <v>52</v>
      </c>
      <c r="E62" s="1" t="str">
        <f>INDEX('EPM diarie'!D:J,MATCH(Tabell2[[#This Row],[DNR]],'EPM diarie'!D:D,0),7)</f>
        <v>Stockholms</v>
      </c>
      <c r="F62" s="1" t="s">
        <v>27</v>
      </c>
      <c r="G62" s="1"/>
      <c r="H62" s="1"/>
      <c r="I62" s="1" t="s">
        <v>163</v>
      </c>
      <c r="J62" s="1"/>
      <c r="K62" s="1"/>
      <c r="L62" s="1"/>
      <c r="M62" s="1" t="s">
        <v>29</v>
      </c>
      <c r="N62" s="1" t="s">
        <v>36</v>
      </c>
      <c r="O6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2" s="22" t="e">
        <f>IF(FIND(Tabell2[[#Headers],[4 § 1 Forskningen innebär ett fysiskt ingrepp på en forskningsperson]],Tabell2[[#This Row],[2.1 På vilket eller vilka sätt handlar projektet om forskning]])&gt;0,Tabell2[[#Headers],[4 § 1 Forskningen innebär ett fysiskt ingrepp på en forskningsperson]],0)</f>
        <v>#VALUE!</v>
      </c>
      <c r="Q6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2" s="22" t="e">
        <f>IF(FIND(Tabell2[[#Headers],[4 § 4 Forskningen avser ett fysiskt ingrepp på en avliden människa.]],Tabell2[[#This Row],[2.1 På vilket eller vilka sätt handlar projektet om forskning]])&gt;0,Tabell2[[#Headers],[4 § 4 Forskningen avser ett fysiskt ingrepp på en avliden människa.]],0)</f>
        <v>#VALUE!</v>
      </c>
      <c r="T6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2" s="1" t="s">
        <v>30</v>
      </c>
      <c r="V62" s="22" t="str">
        <f>IF(FIND(Tabell2[[#Headers],[Hälsa]],Tabell2[[#This Row],[2.2 Ange vilken typ av känsliga personuppgifter som kommer behandlas i projektet.]])&gt;0,Tabell2[[#Headers],[Hälsa]],0)</f>
        <v>Hälsa</v>
      </c>
      <c r="W62" s="22" t="e">
        <f>IF(FIND(Tabell2[[#Headers],[Genetiska uppgifter]],Tabell2[[#This Row],[2.2 Ange vilken typ av känsliga personuppgifter som kommer behandlas i projektet.]])&gt;0,Tabell2[[#Headers],[Genetiska uppgifter]],0)</f>
        <v>#VALUE!</v>
      </c>
      <c r="X62" s="22" t="e">
        <f>IF(FIND(Tabell2[[#Headers],[Ras eller etniskt ursprung]],Tabell2[[#This Row],[2.2 Ange vilken typ av känsliga personuppgifter som kommer behandlas i projektet.]])&gt;0,Tabell2[[#Headers],[Ras eller etniskt ursprung]],0)</f>
        <v>#VALUE!</v>
      </c>
      <c r="Y62" s="22" t="e">
        <f>IF(FIND(Tabell2[[#Headers],[Biometriska uppgifter]],Tabell2[[#This Row],[2.2 Ange vilken typ av känsliga personuppgifter som kommer behandlas i projektet.]])&gt;0,Tabell2[[#Headers],[Biometriska uppgifter]],0)</f>
        <v>#VALUE!</v>
      </c>
      <c r="Z62" s="22" t="e">
        <f>IF(FIND(Tabell2[[#Headers],[En persons sexualliv]],Tabell2[[#This Row],[2.2 Ange vilken typ av känsliga personuppgifter som kommer behandlas i projektet.]])&gt;0,Tabell2[[#Headers],[En persons sexualliv]],0)</f>
        <v>#VALUE!</v>
      </c>
      <c r="AA62" s="22" t="e">
        <f>IF(FIND(Tabell2[[#Headers],[Politiska åsikter]],Tabell2[[#This Row],[2.2 Ange vilken typ av känsliga personuppgifter som kommer behandlas i projektet.]])&gt;0,Tabell2[[#Headers],[Politiska åsikter]],0)</f>
        <v>#VALUE!</v>
      </c>
      <c r="AB62" s="22" t="e">
        <f>IF(FIND(Tabell2[[#Headers],[Religiös eller filosofisk övertygelse]],Tabell2[[#This Row],[2.2 Ange vilken typ av känsliga personuppgifter som kommer behandlas i projektet.]])&gt;0,Tabell2[[#Headers],[Religiös eller filosofisk övertygelse]],0)</f>
        <v>#VALUE!</v>
      </c>
      <c r="AC62" s="1" t="s">
        <v>1866</v>
      </c>
      <c r="AD62" s="1" t="s">
        <v>60</v>
      </c>
      <c r="AE62" s="26" t="s">
        <v>1867</v>
      </c>
      <c r="AF62" s="10" t="s">
        <v>174</v>
      </c>
      <c r="AG62" s="10">
        <f>IF(Tabell2[[#This Row],[Beräknat startdatum]]="Godkännandedatum",INDEX('EPM diarie'!D:H,MATCH(Tabell2[[#This Row],[DNR]],'EPM diarie'!D:D,0),5),Tabell2[[#This Row],[Beräknat startdatum]])</f>
        <v>43929</v>
      </c>
      <c r="AH62" s="27">
        <v>44196</v>
      </c>
      <c r="AI62" s="10">
        <f>Tabell2[[#This Row],[5.2 Beräknat slutdatum]]</f>
        <v>44196</v>
      </c>
      <c r="AJ62" s="22">
        <f>Tabell2[[#This Row],[Beräknat slutdatum]]-Tabell2[[#This Row],[Kolumn1]]</f>
        <v>267</v>
      </c>
      <c r="AK62" s="1" t="s">
        <v>2095</v>
      </c>
      <c r="AL62" s="1" t="s">
        <v>175</v>
      </c>
      <c r="AM62" s="1" t="s">
        <v>29</v>
      </c>
      <c r="AN62" s="2" t="s">
        <v>60</v>
      </c>
      <c r="AO62" s="54">
        <f>Tabell2[[#This Row],[Beräknat slutdatum]]-Tabell2[[#This Row],[Kolumn1]]</f>
        <v>267</v>
      </c>
    </row>
    <row r="63" spans="1:41" x14ac:dyDescent="0.25">
      <c r="A63" s="19" t="s">
        <v>352</v>
      </c>
      <c r="B63" s="20" t="str">
        <f>INDEX('EPM diarie'!D:E,MATCH(Tabell2[[#This Row],[DNR]],'EPM diarie'!D:D,0),2)</f>
        <v>Studier av pågående och genomgången SARS-CoV-2 infektion (som orsakar COVID-19) på akutsjukhus i Stockholms län</v>
      </c>
      <c r="C63" s="21" t="s">
        <v>27</v>
      </c>
      <c r="D63" s="1" t="s">
        <v>34</v>
      </c>
      <c r="E63" s="1" t="str">
        <f>INDEX('EPM diarie'!D:J,MATCH(Tabell2[[#This Row],[DNR]],'EPM diarie'!D:D,0),7)</f>
        <v>Stockholms</v>
      </c>
      <c r="F63" s="1" t="s">
        <v>27</v>
      </c>
      <c r="G63" s="1"/>
      <c r="H63" s="1"/>
      <c r="I63" s="1" t="s">
        <v>163</v>
      </c>
      <c r="J63" s="1"/>
      <c r="K63" s="1"/>
      <c r="L63" s="1"/>
      <c r="M63" s="1" t="s">
        <v>29</v>
      </c>
      <c r="N63" s="1" t="s">
        <v>1779</v>
      </c>
      <c r="O6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6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6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3" s="22" t="e">
        <f>IF(FIND(Tabell2[[#Headers],[4 § 4 Forskningen avser ett fysiskt ingrepp på en avliden människa.]],Tabell2[[#This Row],[2.1 På vilket eller vilka sätt handlar projektet om forskning]])&gt;0,Tabell2[[#Headers],[4 § 4 Forskningen avser ett fysiskt ingrepp på en avliden människa.]],0)</f>
        <v>#VALUE!</v>
      </c>
      <c r="T6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3" s="1" t="s">
        <v>30</v>
      </c>
      <c r="V63" s="22" t="str">
        <f>IF(FIND(Tabell2[[#Headers],[Hälsa]],Tabell2[[#This Row],[2.2 Ange vilken typ av känsliga personuppgifter som kommer behandlas i projektet.]])&gt;0,Tabell2[[#Headers],[Hälsa]],0)</f>
        <v>Hälsa</v>
      </c>
      <c r="W63" s="22" t="e">
        <f>IF(FIND(Tabell2[[#Headers],[Genetiska uppgifter]],Tabell2[[#This Row],[2.2 Ange vilken typ av känsliga personuppgifter som kommer behandlas i projektet.]])&gt;0,Tabell2[[#Headers],[Genetiska uppgifter]],0)</f>
        <v>#VALUE!</v>
      </c>
      <c r="X63" s="22" t="e">
        <f>IF(FIND(Tabell2[[#Headers],[Ras eller etniskt ursprung]],Tabell2[[#This Row],[2.2 Ange vilken typ av känsliga personuppgifter som kommer behandlas i projektet.]])&gt;0,Tabell2[[#Headers],[Ras eller etniskt ursprung]],0)</f>
        <v>#VALUE!</v>
      </c>
      <c r="Y63" s="22" t="e">
        <f>IF(FIND(Tabell2[[#Headers],[Biometriska uppgifter]],Tabell2[[#This Row],[2.2 Ange vilken typ av känsliga personuppgifter som kommer behandlas i projektet.]])&gt;0,Tabell2[[#Headers],[Biometriska uppgifter]],0)</f>
        <v>#VALUE!</v>
      </c>
      <c r="Z63" s="22" t="e">
        <f>IF(FIND(Tabell2[[#Headers],[En persons sexualliv]],Tabell2[[#This Row],[2.2 Ange vilken typ av känsliga personuppgifter som kommer behandlas i projektet.]])&gt;0,Tabell2[[#Headers],[En persons sexualliv]],0)</f>
        <v>#VALUE!</v>
      </c>
      <c r="AA63" s="22" t="e">
        <f>IF(FIND(Tabell2[[#Headers],[Politiska åsikter]],Tabell2[[#This Row],[2.2 Ange vilken typ av känsliga personuppgifter som kommer behandlas i projektet.]])&gt;0,Tabell2[[#Headers],[Politiska åsikter]],0)</f>
        <v>#VALUE!</v>
      </c>
      <c r="AB63" s="22" t="e">
        <f>IF(FIND(Tabell2[[#Headers],[Religiös eller filosofisk övertygelse]],Tabell2[[#This Row],[2.2 Ange vilken typ av känsliga personuppgifter som kommer behandlas i projektet.]])&gt;0,Tabell2[[#Headers],[Religiös eller filosofisk övertygelse]],0)</f>
        <v>#VALUE!</v>
      </c>
      <c r="AC63" s="1" t="s">
        <v>1868</v>
      </c>
      <c r="AD63" s="1" t="s">
        <v>60</v>
      </c>
      <c r="AE63" s="26" t="s">
        <v>1869</v>
      </c>
      <c r="AF63" s="10" t="s">
        <v>174</v>
      </c>
      <c r="AG63" s="10">
        <f>IF(Tabell2[[#This Row],[Beräknat startdatum]]="Godkännandedatum",INDEX('EPM diarie'!D:H,MATCH(Tabell2[[#This Row],[DNR]],'EPM diarie'!D:D,0),5),Tabell2[[#This Row],[Beräknat startdatum]])</f>
        <v>43929</v>
      </c>
      <c r="AH63" s="27">
        <v>44196</v>
      </c>
      <c r="AI63" s="10">
        <f>Tabell2[[#This Row],[5.2 Beräknat slutdatum]]</f>
        <v>44196</v>
      </c>
      <c r="AJ63" s="22">
        <f>Tabell2[[#This Row],[Beräknat slutdatum]]-Tabell2[[#This Row],[Kolumn1]]</f>
        <v>267</v>
      </c>
      <c r="AK63" s="1" t="s">
        <v>2096</v>
      </c>
      <c r="AL63" s="1">
        <v>20000</v>
      </c>
      <c r="AM63" s="1" t="s">
        <v>29</v>
      </c>
      <c r="AN63" s="2" t="s">
        <v>29</v>
      </c>
      <c r="AO63" s="54">
        <f>Tabell2[[#This Row],[Beräknat slutdatum]]-Tabell2[[#This Row],[Kolumn1]]</f>
        <v>267</v>
      </c>
    </row>
    <row r="64" spans="1:41" x14ac:dyDescent="0.25">
      <c r="A64" s="19" t="s">
        <v>374</v>
      </c>
      <c r="B64" s="20" t="str">
        <f>INDEX('EPM diarie'!D:E,MATCH(Tabell2[[#This Row],[DNR]],'EPM diarie'!D:D,0),2)</f>
        <v>The COMMUNITY study - COVID-19 Biomarkers and Immunity</v>
      </c>
      <c r="C64" s="21" t="s">
        <v>27</v>
      </c>
      <c r="D64" s="1" t="s">
        <v>145</v>
      </c>
      <c r="E64" s="1" t="str">
        <f>INDEX('EPM diarie'!D:J,MATCH(Tabell2[[#This Row],[DNR]],'EPM diarie'!D:D,0),7)</f>
        <v>Stockholms</v>
      </c>
      <c r="F64" s="1" t="s">
        <v>27</v>
      </c>
      <c r="G64" s="1"/>
      <c r="H64" s="1"/>
      <c r="I64" s="1" t="s">
        <v>163</v>
      </c>
      <c r="J64" s="1"/>
      <c r="K64" s="1"/>
      <c r="L64" s="1"/>
      <c r="M64" s="1" t="s">
        <v>29</v>
      </c>
      <c r="N64" s="1" t="s">
        <v>1776</v>
      </c>
      <c r="O6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6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4" s="22" t="e">
        <f>IF(FIND(Tabell2[[#Headers],[4 § 4 Forskningen avser ett fysiskt ingrepp på en avliden människa.]],Tabell2[[#This Row],[2.1 På vilket eller vilka sätt handlar projektet om forskning]])&gt;0,Tabell2[[#Headers],[4 § 4 Forskningen avser ett fysiskt ingrepp på en avliden människa.]],0)</f>
        <v>#VALUE!</v>
      </c>
      <c r="T6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4" s="1" t="s">
        <v>30</v>
      </c>
      <c r="V64" s="22" t="str">
        <f>IF(FIND(Tabell2[[#Headers],[Hälsa]],Tabell2[[#This Row],[2.2 Ange vilken typ av känsliga personuppgifter som kommer behandlas i projektet.]])&gt;0,Tabell2[[#Headers],[Hälsa]],0)</f>
        <v>Hälsa</v>
      </c>
      <c r="W64" s="22" t="e">
        <f>IF(FIND(Tabell2[[#Headers],[Genetiska uppgifter]],Tabell2[[#This Row],[2.2 Ange vilken typ av känsliga personuppgifter som kommer behandlas i projektet.]])&gt;0,Tabell2[[#Headers],[Genetiska uppgifter]],0)</f>
        <v>#VALUE!</v>
      </c>
      <c r="X64" s="22" t="e">
        <f>IF(FIND(Tabell2[[#Headers],[Ras eller etniskt ursprung]],Tabell2[[#This Row],[2.2 Ange vilken typ av känsliga personuppgifter som kommer behandlas i projektet.]])&gt;0,Tabell2[[#Headers],[Ras eller etniskt ursprung]],0)</f>
        <v>#VALUE!</v>
      </c>
      <c r="Y64" s="22" t="e">
        <f>IF(FIND(Tabell2[[#Headers],[Biometriska uppgifter]],Tabell2[[#This Row],[2.2 Ange vilken typ av känsliga personuppgifter som kommer behandlas i projektet.]])&gt;0,Tabell2[[#Headers],[Biometriska uppgifter]],0)</f>
        <v>#VALUE!</v>
      </c>
      <c r="Z64" s="22" t="e">
        <f>IF(FIND(Tabell2[[#Headers],[En persons sexualliv]],Tabell2[[#This Row],[2.2 Ange vilken typ av känsliga personuppgifter som kommer behandlas i projektet.]])&gt;0,Tabell2[[#Headers],[En persons sexualliv]],0)</f>
        <v>#VALUE!</v>
      </c>
      <c r="AA64" s="22" t="e">
        <f>IF(FIND(Tabell2[[#Headers],[Politiska åsikter]],Tabell2[[#This Row],[2.2 Ange vilken typ av känsliga personuppgifter som kommer behandlas i projektet.]])&gt;0,Tabell2[[#Headers],[Politiska åsikter]],0)</f>
        <v>#VALUE!</v>
      </c>
      <c r="AB64" s="22" t="e">
        <f>IF(FIND(Tabell2[[#Headers],[Religiös eller filosofisk övertygelse]],Tabell2[[#This Row],[2.2 Ange vilken typ av känsliga personuppgifter som kommer behandlas i projektet.]])&gt;0,Tabell2[[#Headers],[Religiös eller filosofisk övertygelse]],0)</f>
        <v>#VALUE!</v>
      </c>
      <c r="AC64" s="1" t="s">
        <v>1870</v>
      </c>
      <c r="AD64" s="1" t="s">
        <v>60</v>
      </c>
      <c r="AE64" s="26" t="s">
        <v>1871</v>
      </c>
      <c r="AF64" s="10" t="s">
        <v>174</v>
      </c>
      <c r="AG64" s="10">
        <f>IF(Tabell2[[#This Row],[Beräknat startdatum]]="Godkännandedatum",INDEX('EPM diarie'!D:H,MATCH(Tabell2[[#This Row],[DNR]],'EPM diarie'!D:D,0),5),Tabell2[[#This Row],[Beräknat startdatum]])</f>
        <v>43929</v>
      </c>
      <c r="AH64" s="26" t="s">
        <v>2015</v>
      </c>
      <c r="AI64" s="10">
        <v>45291</v>
      </c>
      <c r="AJ64" s="22">
        <f>Tabell2[[#This Row],[Beräknat slutdatum]]-Tabell2[[#This Row],[Kolumn1]]</f>
        <v>1362</v>
      </c>
      <c r="AK64" s="1" t="s">
        <v>2097</v>
      </c>
      <c r="AL64" s="1">
        <v>2500</v>
      </c>
      <c r="AM64" s="1" t="s">
        <v>29</v>
      </c>
      <c r="AN64" s="2" t="s">
        <v>29</v>
      </c>
      <c r="AO64" s="54">
        <f>Tabell2[[#This Row],[Beräknat slutdatum]]-Tabell2[[#This Row],[Kolumn1]]</f>
        <v>1362</v>
      </c>
    </row>
    <row r="65" spans="1:41" x14ac:dyDescent="0.25">
      <c r="A65" s="19" t="s">
        <v>389</v>
      </c>
      <c r="B65" s="20" t="str">
        <f>INDEX('EPM diarie'!D:E,MATCH(Tabell2[[#This Row],[DNR]],'EPM diarie'!D:D,0),2)</f>
        <v>Covid-19: Analys av förbättrade analysmetoder</v>
      </c>
      <c r="C65" s="21" t="s">
        <v>27</v>
      </c>
      <c r="D65" s="1" t="s">
        <v>52</v>
      </c>
      <c r="E65" s="1" t="str">
        <f>INDEX('EPM diarie'!D:J,MATCH(Tabell2[[#This Row],[DNR]],'EPM diarie'!D:D,0),7)</f>
        <v>Stockholms</v>
      </c>
      <c r="F65" s="1" t="s">
        <v>1768</v>
      </c>
      <c r="G65" s="1"/>
      <c r="H65" s="1"/>
      <c r="I65" s="1" t="s">
        <v>163</v>
      </c>
      <c r="J65" s="1"/>
      <c r="K65" s="1"/>
      <c r="L65" s="1"/>
      <c r="M65" s="1" t="s">
        <v>29</v>
      </c>
      <c r="N65" s="1" t="s">
        <v>1781</v>
      </c>
      <c r="O65" s="22" t="e">
        <f>IF(FIND(Tabell2[[#Headers],[3 § 1 Forskningen kommer att samla in känsliga personuppgifter]],Tabell2[[#This Row],[2.1 På vilket eller vilka sätt handlar projektet om forskning]])&gt;0,Tabell2[[#Headers],[3 § 1 Forskningen kommer att samla in känsliga personuppgifter]],0)</f>
        <v>#VALUE!</v>
      </c>
      <c r="P65" s="22" t="e">
        <f>IF(FIND(Tabell2[[#Headers],[4 § 1 Forskningen innebär ett fysiskt ingrepp på en forskningsperson]],Tabell2[[#This Row],[2.1 På vilket eller vilka sätt handlar projektet om forskning]])&gt;0,Tabell2[[#Headers],[4 § 1 Forskningen innebär ett fysiskt ingrepp på en forskningsperson]],0)</f>
        <v>#VALUE!</v>
      </c>
      <c r="Q6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5" s="22" t="e">
        <f>IF(FIND(Tabell2[[#Headers],[4 § 4 Forskningen avser ett fysiskt ingrepp på en avliden människa.]],Tabell2[[#This Row],[2.1 På vilket eller vilka sätt handlar projektet om forskning]])&gt;0,Tabell2[[#Headers],[4 § 4 Forskningen avser ett fysiskt ingrepp på en avliden människa.]],0)</f>
        <v>#VALUE!</v>
      </c>
      <c r="T6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5" s="1" t="s">
        <v>27</v>
      </c>
      <c r="V65" s="22" t="e">
        <f>IF(FIND(Tabell2[[#Headers],[Hälsa]],Tabell2[[#This Row],[2.2 Ange vilken typ av känsliga personuppgifter som kommer behandlas i projektet.]])&gt;0,Tabell2[[#Headers],[Hälsa]],0)</f>
        <v>#VALUE!</v>
      </c>
      <c r="W65" s="22" t="e">
        <f>IF(FIND(Tabell2[[#Headers],[Genetiska uppgifter]],Tabell2[[#This Row],[2.2 Ange vilken typ av känsliga personuppgifter som kommer behandlas i projektet.]])&gt;0,Tabell2[[#Headers],[Genetiska uppgifter]],0)</f>
        <v>#VALUE!</v>
      </c>
      <c r="X65" s="22" t="e">
        <f>IF(FIND(Tabell2[[#Headers],[Ras eller etniskt ursprung]],Tabell2[[#This Row],[2.2 Ange vilken typ av känsliga personuppgifter som kommer behandlas i projektet.]])&gt;0,Tabell2[[#Headers],[Ras eller etniskt ursprung]],0)</f>
        <v>#VALUE!</v>
      </c>
      <c r="Y65" s="22" t="e">
        <f>IF(FIND(Tabell2[[#Headers],[Biometriska uppgifter]],Tabell2[[#This Row],[2.2 Ange vilken typ av känsliga personuppgifter som kommer behandlas i projektet.]])&gt;0,Tabell2[[#Headers],[Biometriska uppgifter]],0)</f>
        <v>#VALUE!</v>
      </c>
      <c r="Z65" s="22" t="e">
        <f>IF(FIND(Tabell2[[#Headers],[En persons sexualliv]],Tabell2[[#This Row],[2.2 Ange vilken typ av känsliga personuppgifter som kommer behandlas i projektet.]])&gt;0,Tabell2[[#Headers],[En persons sexualliv]],0)</f>
        <v>#VALUE!</v>
      </c>
      <c r="AA65" s="22" t="e">
        <f>IF(FIND(Tabell2[[#Headers],[Politiska åsikter]],Tabell2[[#This Row],[2.2 Ange vilken typ av känsliga personuppgifter som kommer behandlas i projektet.]])&gt;0,Tabell2[[#Headers],[Politiska åsikter]],0)</f>
        <v>#VALUE!</v>
      </c>
      <c r="AB65" s="22" t="e">
        <f>IF(FIND(Tabell2[[#Headers],[Religiös eller filosofisk övertygelse]],Tabell2[[#This Row],[2.2 Ange vilken typ av känsliga personuppgifter som kommer behandlas i projektet.]])&gt;0,Tabell2[[#Headers],[Religiös eller filosofisk övertygelse]],0)</f>
        <v>#VALUE!</v>
      </c>
      <c r="AC65" s="1" t="s">
        <v>1872</v>
      </c>
      <c r="AD65" s="1" t="s">
        <v>60</v>
      </c>
      <c r="AE65" s="26" t="s">
        <v>1873</v>
      </c>
      <c r="AF65" s="10">
        <v>43931</v>
      </c>
      <c r="AG65" s="10">
        <f>IF(Tabell2[[#This Row],[Beräknat startdatum]]="Godkännandedatum",INDEX('EPM diarie'!D:H,MATCH(Tabell2[[#This Row],[DNR]],'EPM diarie'!D:D,0),5),Tabell2[[#This Row],[Beräknat startdatum]])</f>
        <v>43931</v>
      </c>
      <c r="AH65" s="26" t="s">
        <v>2016</v>
      </c>
      <c r="AI65" s="10">
        <v>43945</v>
      </c>
      <c r="AJ65" s="22">
        <f>Tabell2[[#This Row],[Beräknat slutdatum]]-Tabell2[[#This Row],[Kolumn1]]</f>
        <v>14</v>
      </c>
      <c r="AK65" s="1" t="s">
        <v>2098</v>
      </c>
      <c r="AL65" s="1">
        <v>2000</v>
      </c>
      <c r="AM65" s="1" t="s">
        <v>29</v>
      </c>
      <c r="AN65" s="2" t="s">
        <v>29</v>
      </c>
      <c r="AO65" s="54">
        <f>Tabell2[[#This Row],[Beräknat slutdatum]]-Tabell2[[#This Row],[Kolumn1]]</f>
        <v>14</v>
      </c>
    </row>
    <row r="66" spans="1:41" x14ac:dyDescent="0.25">
      <c r="A66" s="19" t="s">
        <v>395</v>
      </c>
      <c r="B66" s="20" t="str">
        <f>INDEX('EPM diarie'!D:E,MATCH(Tabell2[[#This Row],[DNR]],'EPM diarie'!D:D,0),2)</f>
        <v>Luftvägshantering av Covidpatienter. En internationell
observationell studie "IntubateCovid"</v>
      </c>
      <c r="C66" s="21" t="s">
        <v>27</v>
      </c>
      <c r="D66" s="1" t="s">
        <v>34</v>
      </c>
      <c r="E66" s="1" t="str">
        <f>INDEX('EPM diarie'!D:J,MATCH(Tabell2[[#This Row],[DNR]],'EPM diarie'!D:D,0),7)</f>
        <v>Stockholms</v>
      </c>
      <c r="F66" s="1" t="s">
        <v>27</v>
      </c>
      <c r="G66" s="1"/>
      <c r="H66" s="1"/>
      <c r="I66" s="1" t="s">
        <v>163</v>
      </c>
      <c r="J66" s="1"/>
      <c r="K66" s="1"/>
      <c r="L66" s="1"/>
      <c r="M66" s="1" t="s">
        <v>29</v>
      </c>
      <c r="N66" s="1" t="s">
        <v>36</v>
      </c>
      <c r="O6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6" s="22" t="e">
        <f>IF(FIND(Tabell2[[#Headers],[4 § 1 Forskningen innebär ett fysiskt ingrepp på en forskningsperson]],Tabell2[[#This Row],[2.1 På vilket eller vilka sätt handlar projektet om forskning]])&gt;0,Tabell2[[#Headers],[4 § 1 Forskningen innebär ett fysiskt ingrepp på en forskningsperson]],0)</f>
        <v>#VALUE!</v>
      </c>
      <c r="Q6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66" s="22" t="e">
        <f>IF(FIND(Tabell2[[#Headers],[4 § 4 Forskningen avser ett fysiskt ingrepp på en avliden människa.]],Tabell2[[#This Row],[2.1 På vilket eller vilka sätt handlar projektet om forskning]])&gt;0,Tabell2[[#Headers],[4 § 4 Forskningen avser ett fysiskt ingrepp på en avliden människa.]],0)</f>
        <v>#VALUE!</v>
      </c>
      <c r="T6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6" s="1" t="s">
        <v>30</v>
      </c>
      <c r="V66" s="22" t="str">
        <f>IF(FIND(Tabell2[[#Headers],[Hälsa]],Tabell2[[#This Row],[2.2 Ange vilken typ av känsliga personuppgifter som kommer behandlas i projektet.]])&gt;0,Tabell2[[#Headers],[Hälsa]],0)</f>
        <v>Hälsa</v>
      </c>
      <c r="W66" s="22" t="e">
        <f>IF(FIND(Tabell2[[#Headers],[Genetiska uppgifter]],Tabell2[[#This Row],[2.2 Ange vilken typ av känsliga personuppgifter som kommer behandlas i projektet.]])&gt;0,Tabell2[[#Headers],[Genetiska uppgifter]],0)</f>
        <v>#VALUE!</v>
      </c>
      <c r="X66" s="22" t="e">
        <f>IF(FIND(Tabell2[[#Headers],[Ras eller etniskt ursprung]],Tabell2[[#This Row],[2.2 Ange vilken typ av känsliga personuppgifter som kommer behandlas i projektet.]])&gt;0,Tabell2[[#Headers],[Ras eller etniskt ursprung]],0)</f>
        <v>#VALUE!</v>
      </c>
      <c r="Y66" s="22" t="e">
        <f>IF(FIND(Tabell2[[#Headers],[Biometriska uppgifter]],Tabell2[[#This Row],[2.2 Ange vilken typ av känsliga personuppgifter som kommer behandlas i projektet.]])&gt;0,Tabell2[[#Headers],[Biometriska uppgifter]],0)</f>
        <v>#VALUE!</v>
      </c>
      <c r="Z66" s="22" t="e">
        <f>IF(FIND(Tabell2[[#Headers],[En persons sexualliv]],Tabell2[[#This Row],[2.2 Ange vilken typ av känsliga personuppgifter som kommer behandlas i projektet.]])&gt;0,Tabell2[[#Headers],[En persons sexualliv]],0)</f>
        <v>#VALUE!</v>
      </c>
      <c r="AA66" s="22" t="e">
        <f>IF(FIND(Tabell2[[#Headers],[Politiska åsikter]],Tabell2[[#This Row],[2.2 Ange vilken typ av känsliga personuppgifter som kommer behandlas i projektet.]])&gt;0,Tabell2[[#Headers],[Politiska åsikter]],0)</f>
        <v>#VALUE!</v>
      </c>
      <c r="AB66" s="22" t="e">
        <f>IF(FIND(Tabell2[[#Headers],[Religiös eller filosofisk övertygelse]],Tabell2[[#This Row],[2.2 Ange vilken typ av känsliga personuppgifter som kommer behandlas i projektet.]])&gt;0,Tabell2[[#Headers],[Religiös eller filosofisk övertygelse]],0)</f>
        <v>#VALUE!</v>
      </c>
      <c r="AC66" s="1" t="s">
        <v>1874</v>
      </c>
      <c r="AD66" s="1" t="s">
        <v>60</v>
      </c>
      <c r="AE66" s="26" t="s">
        <v>1875</v>
      </c>
      <c r="AF66" s="10" t="s">
        <v>174</v>
      </c>
      <c r="AG66" s="10">
        <f>IF(Tabell2[[#This Row],[Beräknat startdatum]]="Godkännandedatum",INDEX('EPM diarie'!D:H,MATCH(Tabell2[[#This Row],[DNR]],'EPM diarie'!D:D,0),5),Tabell2[[#This Row],[Beräknat startdatum]])</f>
        <v>43935</v>
      </c>
      <c r="AH66" s="26" t="s">
        <v>2017</v>
      </c>
      <c r="AI66" s="10">
        <v>44012</v>
      </c>
      <c r="AJ66" s="22">
        <f>Tabell2[[#This Row],[Beräknat slutdatum]]-Tabell2[[#This Row],[Kolumn1]]</f>
        <v>77</v>
      </c>
      <c r="AK66" s="1" t="s">
        <v>2099</v>
      </c>
      <c r="AL66" s="1" t="s">
        <v>175</v>
      </c>
      <c r="AM66" s="1" t="s">
        <v>29</v>
      </c>
      <c r="AN66" s="2" t="s">
        <v>29</v>
      </c>
      <c r="AO66" s="54">
        <f>Tabell2[[#This Row],[Beräknat slutdatum]]-Tabell2[[#This Row],[Kolumn1]]</f>
        <v>77</v>
      </c>
    </row>
    <row r="67" spans="1:41" x14ac:dyDescent="0.25">
      <c r="A67" s="19" t="s">
        <v>377</v>
      </c>
      <c r="B67" s="20" t="str">
        <f>INDEX('EPM diarie'!D:E,MATCH(Tabell2[[#This Row],[DNR]],'EPM diarie'!D:D,0),2)</f>
        <v>COVID-19 GWAS: Genomtäckande associationsstudie av slutenvårdspatienter med covid-19</v>
      </c>
      <c r="C67" s="21" t="s">
        <v>27</v>
      </c>
      <c r="D67" s="1" t="s">
        <v>52</v>
      </c>
      <c r="E67" s="1" t="str">
        <f>INDEX('EPM diarie'!D:J,MATCH(Tabell2[[#This Row],[DNR]],'EPM diarie'!D:D,0),7)</f>
        <v>Stockholms</v>
      </c>
      <c r="F67" s="1" t="s">
        <v>27</v>
      </c>
      <c r="G67" s="1"/>
      <c r="H67" s="1"/>
      <c r="I67" s="1" t="s">
        <v>163</v>
      </c>
      <c r="J67" s="1"/>
      <c r="K67" s="1"/>
      <c r="L67" s="1"/>
      <c r="M67" s="1" t="s">
        <v>29</v>
      </c>
      <c r="N67" s="1" t="s">
        <v>1782</v>
      </c>
      <c r="O6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7" s="22" t="e">
        <f>IF(FIND(Tabell2[[#Headers],[4 § 1 Forskningen innebär ett fysiskt ingrepp på en forskningsperson]],Tabell2[[#This Row],[2.1 På vilket eller vilka sätt handlar projektet om forskning]])&gt;0,Tabell2[[#Headers],[4 § 1 Forskningen innebär ett fysiskt ingrepp på en forskningsperson]],0)</f>
        <v>#VALUE!</v>
      </c>
      <c r="Q6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7" s="22" t="e">
        <f>IF(FIND(Tabell2[[#Headers],[4 § 4 Forskningen avser ett fysiskt ingrepp på en avliden människa.]],Tabell2[[#This Row],[2.1 På vilket eller vilka sätt handlar projektet om forskning]])&gt;0,Tabell2[[#Headers],[4 § 4 Forskningen avser ett fysiskt ingrepp på en avliden människa.]],0)</f>
        <v>#VALUE!</v>
      </c>
      <c r="T6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7" s="1" t="s">
        <v>116</v>
      </c>
      <c r="V67" s="22" t="e">
        <f>IF(FIND(Tabell2[[#Headers],[Hälsa]],Tabell2[[#This Row],[2.2 Ange vilken typ av känsliga personuppgifter som kommer behandlas i projektet.]])&gt;0,Tabell2[[#Headers],[Hälsa]],0)</f>
        <v>#VALUE!</v>
      </c>
      <c r="W67" s="22" t="str">
        <f>IF(FIND(Tabell2[[#Headers],[Genetiska uppgifter]],Tabell2[[#This Row],[2.2 Ange vilken typ av känsliga personuppgifter som kommer behandlas i projektet.]])&gt;0,Tabell2[[#Headers],[Genetiska uppgifter]],0)</f>
        <v>Genetiska uppgifter</v>
      </c>
      <c r="X67" s="22" t="e">
        <f>IF(FIND(Tabell2[[#Headers],[Ras eller etniskt ursprung]],Tabell2[[#This Row],[2.2 Ange vilken typ av känsliga personuppgifter som kommer behandlas i projektet.]])&gt;0,Tabell2[[#Headers],[Ras eller etniskt ursprung]],0)</f>
        <v>#VALUE!</v>
      </c>
      <c r="Y67" s="22" t="e">
        <f>IF(FIND(Tabell2[[#Headers],[Biometriska uppgifter]],Tabell2[[#This Row],[2.2 Ange vilken typ av känsliga personuppgifter som kommer behandlas i projektet.]])&gt;0,Tabell2[[#Headers],[Biometriska uppgifter]],0)</f>
        <v>#VALUE!</v>
      </c>
      <c r="Z67" s="22" t="e">
        <f>IF(FIND(Tabell2[[#Headers],[En persons sexualliv]],Tabell2[[#This Row],[2.2 Ange vilken typ av känsliga personuppgifter som kommer behandlas i projektet.]])&gt;0,Tabell2[[#Headers],[En persons sexualliv]],0)</f>
        <v>#VALUE!</v>
      </c>
      <c r="AA67" s="22" t="e">
        <f>IF(FIND(Tabell2[[#Headers],[Politiska åsikter]],Tabell2[[#This Row],[2.2 Ange vilken typ av känsliga personuppgifter som kommer behandlas i projektet.]])&gt;0,Tabell2[[#Headers],[Politiska åsikter]],0)</f>
        <v>#VALUE!</v>
      </c>
      <c r="AB67" s="22" t="e">
        <f>IF(FIND(Tabell2[[#Headers],[Religiös eller filosofisk övertygelse]],Tabell2[[#This Row],[2.2 Ange vilken typ av känsliga personuppgifter som kommer behandlas i projektet.]])&gt;0,Tabell2[[#Headers],[Religiös eller filosofisk övertygelse]],0)</f>
        <v>#VALUE!</v>
      </c>
      <c r="AC67" s="1" t="s">
        <v>1876</v>
      </c>
      <c r="AD67" s="1" t="s">
        <v>60</v>
      </c>
      <c r="AE67" s="26" t="s">
        <v>1808</v>
      </c>
      <c r="AF67" s="10">
        <v>43951</v>
      </c>
      <c r="AG67" s="10">
        <f>IF(Tabell2[[#This Row],[Beräknat startdatum]]="Godkännandedatum",INDEX('EPM diarie'!D:H,MATCH(Tabell2[[#This Row],[DNR]],'EPM diarie'!D:D,0),5),Tabell2[[#This Row],[Beräknat startdatum]])</f>
        <v>43951</v>
      </c>
      <c r="AH67" s="26" t="s">
        <v>2018</v>
      </c>
      <c r="AI67" s="10">
        <v>44196</v>
      </c>
      <c r="AJ67" s="22">
        <f>Tabell2[[#This Row],[Beräknat slutdatum]]-Tabell2[[#This Row],[Kolumn1]]</f>
        <v>245</v>
      </c>
      <c r="AK67" s="1" t="s">
        <v>2100</v>
      </c>
      <c r="AL67" s="1">
        <v>188</v>
      </c>
      <c r="AM67" s="1" t="s">
        <v>29</v>
      </c>
      <c r="AN67" s="2" t="s">
        <v>29</v>
      </c>
      <c r="AO67" s="54">
        <f>Tabell2[[#This Row],[Beräknat slutdatum]]-Tabell2[[#This Row],[Kolumn1]]</f>
        <v>245</v>
      </c>
    </row>
    <row r="68" spans="1:41" x14ac:dyDescent="0.25">
      <c r="A68" s="19" t="s">
        <v>413</v>
      </c>
      <c r="B68" s="20" t="str">
        <f>INDEX('EPM diarie'!D:E,MATCH(Tabell2[[#This Row],[DNR]],'EPM diarie'!D:D,0),2)</f>
        <v>Effekter på patienter som genomgått allogen stamcellstransplantation eller cellterapi av COVID-19 inklusive effekter av att skydda patienter from smitta</v>
      </c>
      <c r="C68" s="21" t="s">
        <v>27</v>
      </c>
      <c r="D68" s="1" t="s">
        <v>34</v>
      </c>
      <c r="E68" s="1" t="str">
        <f>INDEX('EPM diarie'!D:J,MATCH(Tabell2[[#This Row],[DNR]],'EPM diarie'!D:D,0),7)</f>
        <v>Stockholms</v>
      </c>
      <c r="F68" s="1" t="s">
        <v>27</v>
      </c>
      <c r="G68" s="1"/>
      <c r="H68" s="1"/>
      <c r="I68" s="1" t="s">
        <v>163</v>
      </c>
      <c r="J68" s="1"/>
      <c r="K68" s="1"/>
      <c r="L68" s="1"/>
      <c r="M68" s="1" t="s">
        <v>1774</v>
      </c>
      <c r="N68" s="1" t="s">
        <v>1783</v>
      </c>
      <c r="O6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68" s="22" t="e">
        <f>IF(FIND(Tabell2[[#Headers],[4 § 1 Forskningen innebär ett fysiskt ingrepp på en forskningsperson]],Tabell2[[#This Row],[2.1 På vilket eller vilka sätt handlar projektet om forskning]])&gt;0,Tabell2[[#Headers],[4 § 1 Forskningen innebär ett fysiskt ingrepp på en forskningsperson]],0)</f>
        <v>#VALUE!</v>
      </c>
      <c r="Q6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8"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8" s="22" t="e">
        <f>IF(FIND(Tabell2[[#Headers],[4 § 4 Forskningen avser ett fysiskt ingrepp på en avliden människa.]],Tabell2[[#This Row],[2.1 På vilket eller vilka sätt handlar projektet om forskning]])&gt;0,Tabell2[[#Headers],[4 § 4 Forskningen avser ett fysiskt ingrepp på en avliden människa.]],0)</f>
        <v>#VALUE!</v>
      </c>
      <c r="T6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68" s="1" t="s">
        <v>146</v>
      </c>
      <c r="V68" s="22" t="str">
        <f>IF(FIND(Tabell2[[#Headers],[Hälsa]],Tabell2[[#This Row],[2.2 Ange vilken typ av känsliga personuppgifter som kommer behandlas i projektet.]])&gt;0,Tabell2[[#Headers],[Hälsa]],0)</f>
        <v>Hälsa</v>
      </c>
      <c r="W68" s="22" t="str">
        <f>IF(FIND(Tabell2[[#Headers],[Genetiska uppgifter]],Tabell2[[#This Row],[2.2 Ange vilken typ av känsliga personuppgifter som kommer behandlas i projektet.]])&gt;0,Tabell2[[#Headers],[Genetiska uppgifter]],0)</f>
        <v>Genetiska uppgifter</v>
      </c>
      <c r="X68" s="22" t="e">
        <f>IF(FIND(Tabell2[[#Headers],[Ras eller etniskt ursprung]],Tabell2[[#This Row],[2.2 Ange vilken typ av känsliga personuppgifter som kommer behandlas i projektet.]])&gt;0,Tabell2[[#Headers],[Ras eller etniskt ursprung]],0)</f>
        <v>#VALUE!</v>
      </c>
      <c r="Y68" s="22" t="e">
        <f>IF(FIND(Tabell2[[#Headers],[Biometriska uppgifter]],Tabell2[[#This Row],[2.2 Ange vilken typ av känsliga personuppgifter som kommer behandlas i projektet.]])&gt;0,Tabell2[[#Headers],[Biometriska uppgifter]],0)</f>
        <v>#VALUE!</v>
      </c>
      <c r="Z68" s="22" t="e">
        <f>IF(FIND(Tabell2[[#Headers],[En persons sexualliv]],Tabell2[[#This Row],[2.2 Ange vilken typ av känsliga personuppgifter som kommer behandlas i projektet.]])&gt;0,Tabell2[[#Headers],[En persons sexualliv]],0)</f>
        <v>#VALUE!</v>
      </c>
      <c r="AA68" s="22" t="e">
        <f>IF(FIND(Tabell2[[#Headers],[Politiska åsikter]],Tabell2[[#This Row],[2.2 Ange vilken typ av känsliga personuppgifter som kommer behandlas i projektet.]])&gt;0,Tabell2[[#Headers],[Politiska åsikter]],0)</f>
        <v>#VALUE!</v>
      </c>
      <c r="AB68" s="22" t="e">
        <f>IF(FIND(Tabell2[[#Headers],[Religiös eller filosofisk övertygelse]],Tabell2[[#This Row],[2.2 Ange vilken typ av känsliga personuppgifter som kommer behandlas i projektet.]])&gt;0,Tabell2[[#Headers],[Religiös eller filosofisk övertygelse]],0)</f>
        <v>#VALUE!</v>
      </c>
      <c r="AC68" s="1" t="s">
        <v>1877</v>
      </c>
      <c r="AD68" s="1" t="s">
        <v>60</v>
      </c>
      <c r="AE68" s="26" t="s">
        <v>1878</v>
      </c>
      <c r="AF68" s="10" t="s">
        <v>174</v>
      </c>
      <c r="AG68" s="10">
        <f>IF(Tabell2[[#This Row],[Beräknat startdatum]]="Godkännandedatum",INDEX('EPM diarie'!D:H,MATCH(Tabell2[[#This Row],[DNR]],'EPM diarie'!D:D,0),5),Tabell2[[#This Row],[Beräknat startdatum]])</f>
        <v>43937</v>
      </c>
      <c r="AH68" s="27">
        <v>44346</v>
      </c>
      <c r="AI68" s="10">
        <f>Tabell2[[#This Row],[5.2 Beräknat slutdatum]]</f>
        <v>44346</v>
      </c>
      <c r="AJ68" s="22">
        <f>Tabell2[[#This Row],[Beräknat slutdatum]]-Tabell2[[#This Row],[Kolumn1]]</f>
        <v>409</v>
      </c>
      <c r="AK68" s="1" t="s">
        <v>2101</v>
      </c>
      <c r="AL68" s="1">
        <v>85</v>
      </c>
      <c r="AM68" s="1" t="s">
        <v>60</v>
      </c>
      <c r="AN68" s="2" t="s">
        <v>29</v>
      </c>
      <c r="AO68" s="54">
        <f>Tabell2[[#This Row],[Beräknat slutdatum]]-Tabell2[[#This Row],[Kolumn1]]</f>
        <v>409</v>
      </c>
    </row>
    <row r="69" spans="1:41" x14ac:dyDescent="0.25">
      <c r="A69" s="19" t="s">
        <v>350</v>
      </c>
      <c r="B69" s="20" t="str">
        <f>INDEX('EPM diarie'!D:E,MATCH(Tabell2[[#This Row],[DNR]],'EPM diarie'!D:D,0),2)</f>
        <v>Covid-19, studie av antikroppssvaret mot SARS-CoV2 infektion medelst singel cell PCR och framställning av monoklonala antikroppar</v>
      </c>
      <c r="C69" s="21" t="s">
        <v>27</v>
      </c>
      <c r="D69" s="1" t="s">
        <v>52</v>
      </c>
      <c r="E69" s="1" t="str">
        <f>INDEX('EPM diarie'!D:J,MATCH(Tabell2[[#This Row],[DNR]],'EPM diarie'!D:D,0),7)</f>
        <v>Stockholms</v>
      </c>
      <c r="F69" s="1" t="s">
        <v>27</v>
      </c>
      <c r="G69" s="1"/>
      <c r="H69" s="1"/>
      <c r="I69" s="1" t="s">
        <v>163</v>
      </c>
      <c r="J69" s="1"/>
      <c r="K69" s="1"/>
      <c r="L69" s="1"/>
      <c r="M69" s="1" t="s">
        <v>29</v>
      </c>
      <c r="N69" s="1" t="s">
        <v>1781</v>
      </c>
      <c r="O69" s="22" t="e">
        <f>IF(FIND(Tabell2[[#Headers],[3 § 1 Forskningen kommer att samla in känsliga personuppgifter]],Tabell2[[#This Row],[2.1 På vilket eller vilka sätt handlar projektet om forskning]])&gt;0,Tabell2[[#Headers],[3 § 1 Forskningen kommer att samla in känsliga personuppgifter]],0)</f>
        <v>#VALUE!</v>
      </c>
      <c r="P69" s="22" t="e">
        <f>IF(FIND(Tabell2[[#Headers],[4 § 1 Forskningen innebär ett fysiskt ingrepp på en forskningsperson]],Tabell2[[#This Row],[2.1 På vilket eller vilka sätt handlar projektet om forskning]])&gt;0,Tabell2[[#Headers],[4 § 1 Forskningen innebär ett fysiskt ingrepp på en forskningsperson]],0)</f>
        <v>#VALUE!</v>
      </c>
      <c r="Q6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6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69" s="22" t="e">
        <f>IF(FIND(Tabell2[[#Headers],[4 § 4 Forskningen avser ett fysiskt ingrepp på en avliden människa.]],Tabell2[[#This Row],[2.1 På vilket eller vilka sätt handlar projektet om forskning]])&gt;0,Tabell2[[#Headers],[4 § 4 Forskningen avser ett fysiskt ingrepp på en avliden människa.]],0)</f>
        <v>#VALUE!</v>
      </c>
      <c r="T6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69" s="1" t="s">
        <v>30</v>
      </c>
      <c r="V69" s="22" t="str">
        <f>IF(FIND(Tabell2[[#Headers],[Hälsa]],Tabell2[[#This Row],[2.2 Ange vilken typ av känsliga personuppgifter som kommer behandlas i projektet.]])&gt;0,Tabell2[[#Headers],[Hälsa]],0)</f>
        <v>Hälsa</v>
      </c>
      <c r="W69" s="22" t="e">
        <f>IF(FIND(Tabell2[[#Headers],[Genetiska uppgifter]],Tabell2[[#This Row],[2.2 Ange vilken typ av känsliga personuppgifter som kommer behandlas i projektet.]])&gt;0,Tabell2[[#Headers],[Genetiska uppgifter]],0)</f>
        <v>#VALUE!</v>
      </c>
      <c r="X69" s="22" t="e">
        <f>IF(FIND(Tabell2[[#Headers],[Ras eller etniskt ursprung]],Tabell2[[#This Row],[2.2 Ange vilken typ av känsliga personuppgifter som kommer behandlas i projektet.]])&gt;0,Tabell2[[#Headers],[Ras eller etniskt ursprung]],0)</f>
        <v>#VALUE!</v>
      </c>
      <c r="Y69" s="22" t="e">
        <f>IF(FIND(Tabell2[[#Headers],[Biometriska uppgifter]],Tabell2[[#This Row],[2.2 Ange vilken typ av känsliga personuppgifter som kommer behandlas i projektet.]])&gt;0,Tabell2[[#Headers],[Biometriska uppgifter]],0)</f>
        <v>#VALUE!</v>
      </c>
      <c r="Z69" s="22" t="e">
        <f>IF(FIND(Tabell2[[#Headers],[En persons sexualliv]],Tabell2[[#This Row],[2.2 Ange vilken typ av känsliga personuppgifter som kommer behandlas i projektet.]])&gt;0,Tabell2[[#Headers],[En persons sexualliv]],0)</f>
        <v>#VALUE!</v>
      </c>
      <c r="AA69" s="22" t="e">
        <f>IF(FIND(Tabell2[[#Headers],[Politiska åsikter]],Tabell2[[#This Row],[2.2 Ange vilken typ av känsliga personuppgifter som kommer behandlas i projektet.]])&gt;0,Tabell2[[#Headers],[Politiska åsikter]],0)</f>
        <v>#VALUE!</v>
      </c>
      <c r="AB69" s="22" t="e">
        <f>IF(FIND(Tabell2[[#Headers],[Religiös eller filosofisk övertygelse]],Tabell2[[#This Row],[2.2 Ange vilken typ av känsliga personuppgifter som kommer behandlas i projektet.]])&gt;0,Tabell2[[#Headers],[Religiös eller filosofisk övertygelse]],0)</f>
        <v>#VALUE!</v>
      </c>
      <c r="AC69" s="1" t="s">
        <v>1879</v>
      </c>
      <c r="AD69" s="1" t="s">
        <v>60</v>
      </c>
      <c r="AE69" s="27">
        <v>43936</v>
      </c>
      <c r="AF69" s="10">
        <f>Tabell2[[#This Row],[5.1 Beräknat startdatum]]</f>
        <v>43936</v>
      </c>
      <c r="AG69" s="10">
        <f>IF(Tabell2[[#This Row],[Beräknat startdatum]]="Godkännandedatum",INDEX('EPM diarie'!D:H,MATCH(Tabell2[[#This Row],[DNR]],'EPM diarie'!D:D,0),5),Tabell2[[#This Row],[Beräknat startdatum]])</f>
        <v>43936</v>
      </c>
      <c r="AH69" s="27">
        <v>44651</v>
      </c>
      <c r="AI69" s="10">
        <f>Tabell2[[#This Row],[5.2 Beräknat slutdatum]]</f>
        <v>44651</v>
      </c>
      <c r="AJ69" s="22">
        <f>Tabell2[[#This Row],[Beräknat slutdatum]]-Tabell2[[#This Row],[Kolumn1]]</f>
        <v>715</v>
      </c>
      <c r="AK69" s="1" t="s">
        <v>2102</v>
      </c>
      <c r="AL69" s="1">
        <v>25</v>
      </c>
      <c r="AM69" s="1" t="s">
        <v>29</v>
      </c>
      <c r="AN69" s="2" t="s">
        <v>29</v>
      </c>
      <c r="AO69" s="54">
        <f>Tabell2[[#This Row],[Beräknat slutdatum]]-Tabell2[[#This Row],[Kolumn1]]</f>
        <v>715</v>
      </c>
    </row>
    <row r="70" spans="1:41" x14ac:dyDescent="0.25">
      <c r="A70" s="19" t="s">
        <v>312</v>
      </c>
      <c r="B70" s="20" t="str">
        <f>INDEX('EPM diarie'!D:E,MATCH(Tabell2[[#This Row],[DNR]],'EPM diarie'!D:D,0),2)</f>
        <v>Virus och värdinteraktioner, immunsvar och sjukdomsutfall vid Covid-19 infektion.</v>
      </c>
      <c r="C70" s="21" t="s">
        <v>27</v>
      </c>
      <c r="D70" s="1" t="s">
        <v>221</v>
      </c>
      <c r="E70" s="1" t="str">
        <f>INDEX('EPM diarie'!D:J,MATCH(Tabell2[[#This Row],[DNR]],'EPM diarie'!D:D,0),7)</f>
        <v>Norra</v>
      </c>
      <c r="F70" s="1" t="s">
        <v>27</v>
      </c>
      <c r="G70" s="1" t="s">
        <v>161</v>
      </c>
      <c r="H70" s="1"/>
      <c r="I70" s="1"/>
      <c r="J70" s="1"/>
      <c r="K70" s="1"/>
      <c r="L70" s="1"/>
      <c r="M70" s="1" t="s">
        <v>29</v>
      </c>
      <c r="N70" s="1" t="s">
        <v>1775</v>
      </c>
      <c r="O7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7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0" s="22" t="str">
        <f>IF(FIND(Tabell2[[#Headers],[4 § 4 Forskningen avser ett fysiskt ingrepp på en avliden människa.]],Tabell2[[#This Row],[2.1 På vilket eller vilka sätt handlar projektet om forskning]])&gt;0,Tabell2[[#Headers],[4 § 4 Forskningen avser ett fysiskt ingrepp på en avliden människa.]],0)</f>
        <v>4 § 4 Forskningen avser ett fysiskt ingrepp på en avliden människa.</v>
      </c>
      <c r="T70"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70" s="1" t="s">
        <v>146</v>
      </c>
      <c r="V70" s="22" t="str">
        <f>IF(FIND(Tabell2[[#Headers],[Hälsa]],Tabell2[[#This Row],[2.2 Ange vilken typ av känsliga personuppgifter som kommer behandlas i projektet.]])&gt;0,Tabell2[[#Headers],[Hälsa]],0)</f>
        <v>Hälsa</v>
      </c>
      <c r="W70" s="22" t="str">
        <f>IF(FIND(Tabell2[[#Headers],[Genetiska uppgifter]],Tabell2[[#This Row],[2.2 Ange vilken typ av känsliga personuppgifter som kommer behandlas i projektet.]])&gt;0,Tabell2[[#Headers],[Genetiska uppgifter]],0)</f>
        <v>Genetiska uppgifter</v>
      </c>
      <c r="X70" s="22" t="e">
        <f>IF(FIND(Tabell2[[#Headers],[Ras eller etniskt ursprung]],Tabell2[[#This Row],[2.2 Ange vilken typ av känsliga personuppgifter som kommer behandlas i projektet.]])&gt;0,Tabell2[[#Headers],[Ras eller etniskt ursprung]],0)</f>
        <v>#VALUE!</v>
      </c>
      <c r="Y70" s="22" t="e">
        <f>IF(FIND(Tabell2[[#Headers],[Biometriska uppgifter]],Tabell2[[#This Row],[2.2 Ange vilken typ av känsliga personuppgifter som kommer behandlas i projektet.]])&gt;0,Tabell2[[#Headers],[Biometriska uppgifter]],0)</f>
        <v>#VALUE!</v>
      </c>
      <c r="Z70" s="22" t="e">
        <f>IF(FIND(Tabell2[[#Headers],[En persons sexualliv]],Tabell2[[#This Row],[2.2 Ange vilken typ av känsliga personuppgifter som kommer behandlas i projektet.]])&gt;0,Tabell2[[#Headers],[En persons sexualliv]],0)</f>
        <v>#VALUE!</v>
      </c>
      <c r="AA70" s="22" t="e">
        <f>IF(FIND(Tabell2[[#Headers],[Politiska åsikter]],Tabell2[[#This Row],[2.2 Ange vilken typ av känsliga personuppgifter som kommer behandlas i projektet.]])&gt;0,Tabell2[[#Headers],[Politiska åsikter]],0)</f>
        <v>#VALUE!</v>
      </c>
      <c r="AB70" s="22" t="e">
        <f>IF(FIND(Tabell2[[#Headers],[Religiös eller filosofisk övertygelse]],Tabell2[[#This Row],[2.2 Ange vilken typ av känsliga personuppgifter som kommer behandlas i projektet.]])&gt;0,Tabell2[[#Headers],[Religiös eller filosofisk övertygelse]],0)</f>
        <v>#VALUE!</v>
      </c>
      <c r="AC70" s="1" t="s">
        <v>1880</v>
      </c>
      <c r="AD70" s="1" t="s">
        <v>60</v>
      </c>
      <c r="AE70" s="27">
        <v>43936</v>
      </c>
      <c r="AF70" s="10">
        <f>Tabell2[[#This Row],[5.1 Beräknat startdatum]]</f>
        <v>43936</v>
      </c>
      <c r="AG70" s="10">
        <f>IF(Tabell2[[#This Row],[Beräknat startdatum]]="Godkännandedatum",INDEX('EPM diarie'!D:H,MATCH(Tabell2[[#This Row],[DNR]],'EPM diarie'!D:D,0),5),Tabell2[[#This Row],[Beräknat startdatum]])</f>
        <v>43936</v>
      </c>
      <c r="AH70" s="27">
        <v>46126</v>
      </c>
      <c r="AI70" s="10">
        <f>Tabell2[[#This Row],[5.2 Beräknat slutdatum]]</f>
        <v>46126</v>
      </c>
      <c r="AJ70" s="22">
        <f>Tabell2[[#This Row],[Beräknat slutdatum]]-Tabell2[[#This Row],[Kolumn1]]</f>
        <v>2190</v>
      </c>
      <c r="AK70" s="1" t="s">
        <v>2103</v>
      </c>
      <c r="AL70" s="1">
        <v>400</v>
      </c>
      <c r="AM70" s="1" t="s">
        <v>60</v>
      </c>
      <c r="AN70" s="2" t="s">
        <v>60</v>
      </c>
      <c r="AO70" s="54">
        <f>Tabell2[[#This Row],[Beräknat slutdatum]]-Tabell2[[#This Row],[Kolumn1]]</f>
        <v>2190</v>
      </c>
    </row>
    <row r="71" spans="1:41" x14ac:dyDescent="0.25">
      <c r="A71" s="19" t="s">
        <v>360</v>
      </c>
      <c r="B71" s="20" t="str">
        <f>INDEX('EPM diarie'!D:E,MATCH(Tabell2[[#This Row],[DNR]],'EPM diarie'!D:D,0),2)</f>
        <v>"We are in this together?" En jämförande analys av attityder till den danska och svenska regeringens respons på covid-19-pandemin 2020</v>
      </c>
      <c r="C71" s="21" t="s">
        <v>27</v>
      </c>
      <c r="D71" s="1" t="s">
        <v>211</v>
      </c>
      <c r="E71" s="1" t="str">
        <f>INDEX('EPM diarie'!D:J,MATCH(Tabell2[[#This Row],[DNR]],'EPM diarie'!D:D,0),7)</f>
        <v>Södra</v>
      </c>
      <c r="F71" s="1" t="s">
        <v>27</v>
      </c>
      <c r="G71" s="1"/>
      <c r="H71" s="1"/>
      <c r="I71" s="1"/>
      <c r="J71" s="1"/>
      <c r="K71" s="1"/>
      <c r="L71" s="1" t="s">
        <v>166</v>
      </c>
      <c r="M71" s="1" t="s">
        <v>29</v>
      </c>
      <c r="N71" s="1" t="s">
        <v>36</v>
      </c>
      <c r="O7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1" s="22" t="e">
        <f>IF(FIND(Tabell2[[#Headers],[4 § 1 Forskningen innebär ett fysiskt ingrepp på en forskningsperson]],Tabell2[[#This Row],[2.1 På vilket eller vilka sätt handlar projektet om forskning]])&gt;0,Tabell2[[#Headers],[4 § 1 Forskningen innebär ett fysiskt ingrepp på en forskningsperson]],0)</f>
        <v>#VALUE!</v>
      </c>
      <c r="Q7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1" s="22" t="e">
        <f>IF(FIND(Tabell2[[#Headers],[4 § 4 Forskningen avser ett fysiskt ingrepp på en avliden människa.]],Tabell2[[#This Row],[2.1 På vilket eller vilka sätt handlar projektet om forskning]])&gt;0,Tabell2[[#Headers],[4 § 4 Forskningen avser ett fysiskt ingrepp på en avliden människa.]],0)</f>
        <v>#VALUE!</v>
      </c>
      <c r="T7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1" s="1" t="s">
        <v>1799</v>
      </c>
      <c r="V71" s="22" t="e">
        <f>IF(FIND(Tabell2[[#Headers],[Hälsa]],Tabell2[[#This Row],[2.2 Ange vilken typ av känsliga personuppgifter som kommer behandlas i projektet.]])&gt;0,Tabell2[[#Headers],[Hälsa]],0)</f>
        <v>#VALUE!</v>
      </c>
      <c r="W71" s="22" t="e">
        <f>IF(FIND(Tabell2[[#Headers],[Genetiska uppgifter]],Tabell2[[#This Row],[2.2 Ange vilken typ av känsliga personuppgifter som kommer behandlas i projektet.]])&gt;0,Tabell2[[#Headers],[Genetiska uppgifter]],0)</f>
        <v>#VALUE!</v>
      </c>
      <c r="X71" s="22" t="e">
        <f>IF(FIND(Tabell2[[#Headers],[Ras eller etniskt ursprung]],Tabell2[[#This Row],[2.2 Ange vilken typ av känsliga personuppgifter som kommer behandlas i projektet.]])&gt;0,Tabell2[[#Headers],[Ras eller etniskt ursprung]],0)</f>
        <v>#VALUE!</v>
      </c>
      <c r="Y71" s="22" t="e">
        <f>IF(FIND(Tabell2[[#Headers],[Biometriska uppgifter]],Tabell2[[#This Row],[2.2 Ange vilken typ av känsliga personuppgifter som kommer behandlas i projektet.]])&gt;0,Tabell2[[#Headers],[Biometriska uppgifter]],0)</f>
        <v>#VALUE!</v>
      </c>
      <c r="Z71" s="22" t="e">
        <f>IF(FIND(Tabell2[[#Headers],[En persons sexualliv]],Tabell2[[#This Row],[2.2 Ange vilken typ av känsliga personuppgifter som kommer behandlas i projektet.]])&gt;0,Tabell2[[#Headers],[En persons sexualliv]],0)</f>
        <v>#VALUE!</v>
      </c>
      <c r="AA71" s="22" t="str">
        <f>IF(FIND(Tabell2[[#Headers],[Politiska åsikter]],Tabell2[[#This Row],[2.2 Ange vilken typ av känsliga personuppgifter som kommer behandlas i projektet.]])&gt;0,Tabell2[[#Headers],[Politiska åsikter]],0)</f>
        <v>Politiska åsikter</v>
      </c>
      <c r="AB71" s="22" t="e">
        <f>IF(FIND(Tabell2[[#Headers],[Religiös eller filosofisk övertygelse]],Tabell2[[#This Row],[2.2 Ange vilken typ av känsliga personuppgifter som kommer behandlas i projektet.]])&gt;0,Tabell2[[#Headers],[Religiös eller filosofisk övertygelse]],0)</f>
        <v>#VALUE!</v>
      </c>
      <c r="AC71" s="1" t="s">
        <v>1881</v>
      </c>
      <c r="AD71" s="1" t="s">
        <v>60</v>
      </c>
      <c r="AE71" s="26" t="s">
        <v>1808</v>
      </c>
      <c r="AF71" s="10">
        <v>43951</v>
      </c>
      <c r="AG71" s="10">
        <f>IF(Tabell2[[#This Row],[Beräknat startdatum]]="Godkännandedatum",INDEX('EPM diarie'!D:H,MATCH(Tabell2[[#This Row],[DNR]],'EPM diarie'!D:D,0),5),Tabell2[[#This Row],[Beräknat startdatum]])</f>
        <v>43951</v>
      </c>
      <c r="AH71" s="26" t="s">
        <v>2019</v>
      </c>
      <c r="AI71" s="10">
        <v>44043</v>
      </c>
      <c r="AJ71" s="22">
        <f>Tabell2[[#This Row],[Beräknat slutdatum]]-Tabell2[[#This Row],[Kolumn1]]</f>
        <v>92</v>
      </c>
      <c r="AK71" s="1" t="s">
        <v>2104</v>
      </c>
      <c r="AL71" s="1">
        <v>5000</v>
      </c>
      <c r="AM71" s="1" t="s">
        <v>29</v>
      </c>
      <c r="AN71" s="2" t="s">
        <v>29</v>
      </c>
      <c r="AO71" s="54">
        <f>Tabell2[[#This Row],[Beräknat slutdatum]]-Tabell2[[#This Row],[Kolumn1]]</f>
        <v>92</v>
      </c>
    </row>
    <row r="72" spans="1:41" x14ac:dyDescent="0.25">
      <c r="A72" s="19" t="s">
        <v>499</v>
      </c>
      <c r="B72" s="20" t="str">
        <f>INDEX('EPM diarie'!D:E,MATCH(Tabell2[[#This Row],[DNR]],'EPM diarie'!D:D,0),2)</f>
        <v>Föräldrars erfarenheter av distansundervisning av barn och ungdomar under stängning av skolorna på grund av COVID-19</v>
      </c>
      <c r="C72" s="21" t="s">
        <v>27</v>
      </c>
      <c r="D72" s="1" t="s">
        <v>52</v>
      </c>
      <c r="E72" s="1" t="str">
        <f>INDEX('EPM diarie'!D:J,MATCH(Tabell2[[#This Row],[DNR]],'EPM diarie'!D:D,0),7)</f>
        <v>Stockholms</v>
      </c>
      <c r="F72" s="1" t="s">
        <v>27</v>
      </c>
      <c r="G72" s="1"/>
      <c r="H72" s="1"/>
      <c r="I72" s="1" t="s">
        <v>163</v>
      </c>
      <c r="J72" s="1"/>
      <c r="K72" s="1"/>
      <c r="L72" s="1"/>
      <c r="M72" s="1" t="s">
        <v>29</v>
      </c>
      <c r="N72" s="1" t="s">
        <v>36</v>
      </c>
      <c r="O7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2" s="22" t="e">
        <f>IF(FIND(Tabell2[[#Headers],[4 § 1 Forskningen innebär ett fysiskt ingrepp på en forskningsperson]],Tabell2[[#This Row],[2.1 På vilket eller vilka sätt handlar projektet om forskning]])&gt;0,Tabell2[[#Headers],[4 § 1 Forskningen innebär ett fysiskt ingrepp på en forskningsperson]],0)</f>
        <v>#VALUE!</v>
      </c>
      <c r="Q7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2" s="22" t="e">
        <f>IF(FIND(Tabell2[[#Headers],[4 § 4 Forskningen avser ett fysiskt ingrepp på en avliden människa.]],Tabell2[[#This Row],[2.1 På vilket eller vilka sätt handlar projektet om forskning]])&gt;0,Tabell2[[#Headers],[4 § 4 Forskningen avser ett fysiskt ingrepp på en avliden människa.]],0)</f>
        <v>#VALUE!</v>
      </c>
      <c r="T7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2" s="1" t="s">
        <v>30</v>
      </c>
      <c r="V72" s="22" t="str">
        <f>IF(FIND(Tabell2[[#Headers],[Hälsa]],Tabell2[[#This Row],[2.2 Ange vilken typ av känsliga personuppgifter som kommer behandlas i projektet.]])&gt;0,Tabell2[[#Headers],[Hälsa]],0)</f>
        <v>Hälsa</v>
      </c>
      <c r="W72" s="22" t="e">
        <f>IF(FIND(Tabell2[[#Headers],[Genetiska uppgifter]],Tabell2[[#This Row],[2.2 Ange vilken typ av känsliga personuppgifter som kommer behandlas i projektet.]])&gt;0,Tabell2[[#Headers],[Genetiska uppgifter]],0)</f>
        <v>#VALUE!</v>
      </c>
      <c r="X72" s="22" t="e">
        <f>IF(FIND(Tabell2[[#Headers],[Ras eller etniskt ursprung]],Tabell2[[#This Row],[2.2 Ange vilken typ av känsliga personuppgifter som kommer behandlas i projektet.]])&gt;0,Tabell2[[#Headers],[Ras eller etniskt ursprung]],0)</f>
        <v>#VALUE!</v>
      </c>
      <c r="Y72" s="22" t="e">
        <f>IF(FIND(Tabell2[[#Headers],[Biometriska uppgifter]],Tabell2[[#This Row],[2.2 Ange vilken typ av känsliga personuppgifter som kommer behandlas i projektet.]])&gt;0,Tabell2[[#Headers],[Biometriska uppgifter]],0)</f>
        <v>#VALUE!</v>
      </c>
      <c r="Z72" s="22" t="e">
        <f>IF(FIND(Tabell2[[#Headers],[En persons sexualliv]],Tabell2[[#This Row],[2.2 Ange vilken typ av känsliga personuppgifter som kommer behandlas i projektet.]])&gt;0,Tabell2[[#Headers],[En persons sexualliv]],0)</f>
        <v>#VALUE!</v>
      </c>
      <c r="AA72" s="22" t="e">
        <f>IF(FIND(Tabell2[[#Headers],[Politiska åsikter]],Tabell2[[#This Row],[2.2 Ange vilken typ av känsliga personuppgifter som kommer behandlas i projektet.]])&gt;0,Tabell2[[#Headers],[Politiska åsikter]],0)</f>
        <v>#VALUE!</v>
      </c>
      <c r="AB72" s="22" t="e">
        <f>IF(FIND(Tabell2[[#Headers],[Religiös eller filosofisk övertygelse]],Tabell2[[#This Row],[2.2 Ange vilken typ av känsliga personuppgifter som kommer behandlas i projektet.]])&gt;0,Tabell2[[#Headers],[Religiös eller filosofisk övertygelse]],0)</f>
        <v>#VALUE!</v>
      </c>
      <c r="AC72" s="1" t="s">
        <v>1882</v>
      </c>
      <c r="AD72" s="1" t="s">
        <v>60</v>
      </c>
      <c r="AE72" s="26" t="s">
        <v>1883</v>
      </c>
      <c r="AF72" s="10" t="s">
        <v>174</v>
      </c>
      <c r="AG72" s="10">
        <f>IF(Tabell2[[#This Row],[Beräknat startdatum]]="Godkännandedatum",INDEX('EPM diarie'!D:H,MATCH(Tabell2[[#This Row],[DNR]],'EPM diarie'!D:D,0),5),Tabell2[[#This Row],[Beräknat startdatum]])</f>
        <v>43942</v>
      </c>
      <c r="AH72" s="26" t="s">
        <v>2020</v>
      </c>
      <c r="AI72" s="10">
        <v>43982</v>
      </c>
      <c r="AJ72" s="22">
        <f>Tabell2[[#This Row],[Beräknat slutdatum]]-Tabell2[[#This Row],[Kolumn1]]</f>
        <v>40</v>
      </c>
      <c r="AK72" s="1" t="s">
        <v>2105</v>
      </c>
      <c r="AL72" s="1">
        <v>1000</v>
      </c>
      <c r="AM72" s="1" t="s">
        <v>29</v>
      </c>
      <c r="AN72" s="2" t="s">
        <v>29</v>
      </c>
      <c r="AO72" s="54">
        <f>Tabell2[[#This Row],[Beräknat slutdatum]]-Tabell2[[#This Row],[Kolumn1]]</f>
        <v>40</v>
      </c>
    </row>
    <row r="73" spans="1:41" x14ac:dyDescent="0.25">
      <c r="A73" s="19" t="s">
        <v>278</v>
      </c>
      <c r="B73" s="20" t="str">
        <f>INDEX('EPM diarie'!D:E,MATCH(Tabell2[[#This Row],[DNR]],'EPM diarie'!D:D,0),2)</f>
        <v>COVID-19-infektionens påverkan på graviditet, förlossning och nyföddhetstid och framtida hälsa hos mamma och barn</v>
      </c>
      <c r="C73" s="21" t="s">
        <v>27</v>
      </c>
      <c r="D73" s="1" t="s">
        <v>52</v>
      </c>
      <c r="E73" s="1" t="str">
        <f>INDEX('EPM diarie'!D:J,MATCH(Tabell2[[#This Row],[DNR]],'EPM diarie'!D:D,0),7)</f>
        <v>Stockholms</v>
      </c>
      <c r="F73" s="1" t="s">
        <v>27</v>
      </c>
      <c r="G73" s="1"/>
      <c r="H73" s="1"/>
      <c r="I73" s="1" t="s">
        <v>163</v>
      </c>
      <c r="J73" s="1"/>
      <c r="K73" s="1"/>
      <c r="L73" s="1"/>
      <c r="M73" s="1" t="s">
        <v>29</v>
      </c>
      <c r="N73" s="1" t="s">
        <v>36</v>
      </c>
      <c r="O7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3" s="22" t="e">
        <f>IF(FIND(Tabell2[[#Headers],[4 § 1 Forskningen innebär ett fysiskt ingrepp på en forskningsperson]],Tabell2[[#This Row],[2.1 På vilket eller vilka sätt handlar projektet om forskning]])&gt;0,Tabell2[[#Headers],[4 § 1 Forskningen innebär ett fysiskt ingrepp på en forskningsperson]],0)</f>
        <v>#VALUE!</v>
      </c>
      <c r="Q7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3" s="22" t="e">
        <f>IF(FIND(Tabell2[[#Headers],[4 § 4 Forskningen avser ett fysiskt ingrepp på en avliden människa.]],Tabell2[[#This Row],[2.1 På vilket eller vilka sätt handlar projektet om forskning]])&gt;0,Tabell2[[#Headers],[4 § 4 Forskningen avser ett fysiskt ingrepp på en avliden människa.]],0)</f>
        <v>#VALUE!</v>
      </c>
      <c r="T7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3" s="1" t="s">
        <v>1796</v>
      </c>
      <c r="V73" s="22" t="str">
        <f>IF(FIND(Tabell2[[#Headers],[Hälsa]],Tabell2[[#This Row],[2.2 Ange vilken typ av känsliga personuppgifter som kommer behandlas i projektet.]])&gt;0,Tabell2[[#Headers],[Hälsa]],0)</f>
        <v>Hälsa</v>
      </c>
      <c r="W73" s="22" t="e">
        <f>IF(FIND(Tabell2[[#Headers],[Genetiska uppgifter]],Tabell2[[#This Row],[2.2 Ange vilken typ av känsliga personuppgifter som kommer behandlas i projektet.]])&gt;0,Tabell2[[#Headers],[Genetiska uppgifter]],0)</f>
        <v>#VALUE!</v>
      </c>
      <c r="X73" s="22" t="str">
        <f>IF(FIND(Tabell2[[#Headers],[Ras eller etniskt ursprung]],Tabell2[[#This Row],[2.2 Ange vilken typ av känsliga personuppgifter som kommer behandlas i projektet.]])&gt;0,Tabell2[[#Headers],[Ras eller etniskt ursprung]],0)</f>
        <v>Ras eller etniskt ursprung</v>
      </c>
      <c r="Y73" s="22" t="e">
        <f>IF(FIND(Tabell2[[#Headers],[Biometriska uppgifter]],Tabell2[[#This Row],[2.2 Ange vilken typ av känsliga personuppgifter som kommer behandlas i projektet.]])&gt;0,Tabell2[[#Headers],[Biometriska uppgifter]],0)</f>
        <v>#VALUE!</v>
      </c>
      <c r="Z73" s="22" t="e">
        <f>IF(FIND(Tabell2[[#Headers],[En persons sexualliv]],Tabell2[[#This Row],[2.2 Ange vilken typ av känsliga personuppgifter som kommer behandlas i projektet.]])&gt;0,Tabell2[[#Headers],[En persons sexualliv]],0)</f>
        <v>#VALUE!</v>
      </c>
      <c r="AA73" s="22" t="e">
        <f>IF(FIND(Tabell2[[#Headers],[Politiska åsikter]],Tabell2[[#This Row],[2.2 Ange vilken typ av känsliga personuppgifter som kommer behandlas i projektet.]])&gt;0,Tabell2[[#Headers],[Politiska åsikter]],0)</f>
        <v>#VALUE!</v>
      </c>
      <c r="AB73" s="22" t="e">
        <f>IF(FIND(Tabell2[[#Headers],[Religiös eller filosofisk övertygelse]],Tabell2[[#This Row],[2.2 Ange vilken typ av känsliga personuppgifter som kommer behandlas i projektet.]])&gt;0,Tabell2[[#Headers],[Religiös eller filosofisk övertygelse]],0)</f>
        <v>#VALUE!</v>
      </c>
      <c r="AC73" s="1" t="s">
        <v>1884</v>
      </c>
      <c r="AD73" s="1" t="s">
        <v>60</v>
      </c>
      <c r="AE73" s="26" t="s">
        <v>141</v>
      </c>
      <c r="AF73" s="10">
        <v>43982</v>
      </c>
      <c r="AG73" s="10">
        <f>IF(Tabell2[[#This Row],[Beräknat startdatum]]="Godkännandedatum",INDEX('EPM diarie'!D:H,MATCH(Tabell2[[#This Row],[DNR]],'EPM diarie'!D:D,0),5),Tabell2[[#This Row],[Beräknat startdatum]])</f>
        <v>43982</v>
      </c>
      <c r="AH73" s="26" t="s">
        <v>2021</v>
      </c>
      <c r="AI73" s="10">
        <v>46387</v>
      </c>
      <c r="AJ73" s="22">
        <f>Tabell2[[#This Row],[Beräknat slutdatum]]-Tabell2[[#This Row],[Kolumn1]]</f>
        <v>2405</v>
      </c>
      <c r="AK73" s="1" t="s">
        <v>2106</v>
      </c>
      <c r="AL73" s="1" t="s">
        <v>175</v>
      </c>
      <c r="AM73" s="1" t="s">
        <v>60</v>
      </c>
      <c r="AN73" s="2" t="s">
        <v>60</v>
      </c>
      <c r="AO73" s="54">
        <f>Tabell2[[#This Row],[Beräknat slutdatum]]-Tabell2[[#This Row],[Kolumn1]]</f>
        <v>2405</v>
      </c>
    </row>
    <row r="74" spans="1:41" x14ac:dyDescent="0.25">
      <c r="A74" s="19" t="s">
        <v>301</v>
      </c>
      <c r="B74" s="20" t="str">
        <f>INDEX('EPM diarie'!D:E,MATCH(Tabell2[[#This Row],[DNR]],'EPM diarie'!D:D,0),2)</f>
        <v>Covid-19, diagnostisk metod för att mäta antikroppsnivåer hod blodgivare i Stockholm.</v>
      </c>
      <c r="C74" s="21" t="s">
        <v>27</v>
      </c>
      <c r="D74" s="1" t="s">
        <v>52</v>
      </c>
      <c r="E74" s="1" t="str">
        <f>INDEX('EPM diarie'!D:J,MATCH(Tabell2[[#This Row],[DNR]],'EPM diarie'!D:D,0),7)</f>
        <v>Stockholms</v>
      </c>
      <c r="F74" s="1" t="s">
        <v>27</v>
      </c>
      <c r="G74" s="1"/>
      <c r="H74" s="1"/>
      <c r="I74" s="1" t="s">
        <v>163</v>
      </c>
      <c r="J74" s="1"/>
      <c r="K74" s="1"/>
      <c r="L74" s="1"/>
      <c r="M74" s="1" t="s">
        <v>29</v>
      </c>
      <c r="N74" s="1" t="s">
        <v>1781</v>
      </c>
      <c r="O74" s="22" t="e">
        <f>IF(FIND(Tabell2[[#Headers],[3 § 1 Forskningen kommer att samla in känsliga personuppgifter]],Tabell2[[#This Row],[2.1 På vilket eller vilka sätt handlar projektet om forskning]])&gt;0,Tabell2[[#Headers],[3 § 1 Forskningen kommer att samla in känsliga personuppgifter]],0)</f>
        <v>#VALUE!</v>
      </c>
      <c r="P74" s="22" t="e">
        <f>IF(FIND(Tabell2[[#Headers],[4 § 1 Forskningen innebär ett fysiskt ingrepp på en forskningsperson]],Tabell2[[#This Row],[2.1 På vilket eller vilka sätt handlar projektet om forskning]])&gt;0,Tabell2[[#Headers],[4 § 1 Forskningen innebär ett fysiskt ingrepp på en forskningsperson]],0)</f>
        <v>#VALUE!</v>
      </c>
      <c r="Q7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4" s="22" t="e">
        <f>IF(FIND(Tabell2[[#Headers],[4 § 4 Forskningen avser ett fysiskt ingrepp på en avliden människa.]],Tabell2[[#This Row],[2.1 På vilket eller vilka sätt handlar projektet om forskning]])&gt;0,Tabell2[[#Headers],[4 § 4 Forskningen avser ett fysiskt ingrepp på en avliden människa.]],0)</f>
        <v>#VALUE!</v>
      </c>
      <c r="T7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4" s="1" t="s">
        <v>27</v>
      </c>
      <c r="V74" s="22" t="e">
        <f>IF(FIND(Tabell2[[#Headers],[Hälsa]],Tabell2[[#This Row],[2.2 Ange vilken typ av känsliga personuppgifter som kommer behandlas i projektet.]])&gt;0,Tabell2[[#Headers],[Hälsa]],0)</f>
        <v>#VALUE!</v>
      </c>
      <c r="W74" s="22" t="e">
        <f>IF(FIND(Tabell2[[#Headers],[Genetiska uppgifter]],Tabell2[[#This Row],[2.2 Ange vilken typ av känsliga personuppgifter som kommer behandlas i projektet.]])&gt;0,Tabell2[[#Headers],[Genetiska uppgifter]],0)</f>
        <v>#VALUE!</v>
      </c>
      <c r="X74" s="22" t="e">
        <f>IF(FIND(Tabell2[[#Headers],[Ras eller etniskt ursprung]],Tabell2[[#This Row],[2.2 Ange vilken typ av känsliga personuppgifter som kommer behandlas i projektet.]])&gt;0,Tabell2[[#Headers],[Ras eller etniskt ursprung]],0)</f>
        <v>#VALUE!</v>
      </c>
      <c r="Y74" s="22" t="e">
        <f>IF(FIND(Tabell2[[#Headers],[Biometriska uppgifter]],Tabell2[[#This Row],[2.2 Ange vilken typ av känsliga personuppgifter som kommer behandlas i projektet.]])&gt;0,Tabell2[[#Headers],[Biometriska uppgifter]],0)</f>
        <v>#VALUE!</v>
      </c>
      <c r="Z74" s="22" t="e">
        <f>IF(FIND(Tabell2[[#Headers],[En persons sexualliv]],Tabell2[[#This Row],[2.2 Ange vilken typ av känsliga personuppgifter som kommer behandlas i projektet.]])&gt;0,Tabell2[[#Headers],[En persons sexualliv]],0)</f>
        <v>#VALUE!</v>
      </c>
      <c r="AA74" s="22" t="e">
        <f>IF(FIND(Tabell2[[#Headers],[Politiska åsikter]],Tabell2[[#This Row],[2.2 Ange vilken typ av känsliga personuppgifter som kommer behandlas i projektet.]])&gt;0,Tabell2[[#Headers],[Politiska åsikter]],0)</f>
        <v>#VALUE!</v>
      </c>
      <c r="AB74" s="22" t="e">
        <f>IF(FIND(Tabell2[[#Headers],[Religiös eller filosofisk övertygelse]],Tabell2[[#This Row],[2.2 Ange vilken typ av känsliga personuppgifter som kommer behandlas i projektet.]])&gt;0,Tabell2[[#Headers],[Religiös eller filosofisk övertygelse]],0)</f>
        <v>#VALUE!</v>
      </c>
      <c r="AC74" s="1" t="s">
        <v>1885</v>
      </c>
      <c r="AD74" s="1" t="s">
        <v>60</v>
      </c>
      <c r="AE74" s="27">
        <v>43927</v>
      </c>
      <c r="AF74" s="10">
        <f>Tabell2[[#This Row],[5.1 Beräknat startdatum]]</f>
        <v>43927</v>
      </c>
      <c r="AG74" s="10">
        <f>IF(Tabell2[[#This Row],[Beräknat startdatum]]="Godkännandedatum",INDEX('EPM diarie'!D:H,MATCH(Tabell2[[#This Row],[DNR]],'EPM diarie'!D:D,0),5),Tabell2[[#This Row],[Beräknat startdatum]])</f>
        <v>43927</v>
      </c>
      <c r="AH74" s="27">
        <v>44651</v>
      </c>
      <c r="AI74" s="10">
        <f>Tabell2[[#This Row],[5.2 Beräknat slutdatum]]</f>
        <v>44651</v>
      </c>
      <c r="AJ74" s="22">
        <f>Tabell2[[#This Row],[Beräknat slutdatum]]-Tabell2[[#This Row],[Kolumn1]]</f>
        <v>724</v>
      </c>
      <c r="AK74" s="1" t="s">
        <v>2107</v>
      </c>
      <c r="AL74" s="1">
        <v>1000</v>
      </c>
      <c r="AM74" s="1" t="s">
        <v>29</v>
      </c>
      <c r="AN74" s="2" t="s">
        <v>29</v>
      </c>
      <c r="AO74" s="54">
        <f>Tabell2[[#This Row],[Beräknat slutdatum]]-Tabell2[[#This Row],[Kolumn1]]</f>
        <v>724</v>
      </c>
    </row>
    <row r="75" spans="1:41" x14ac:dyDescent="0.25">
      <c r="A75" s="19" t="s">
        <v>316</v>
      </c>
      <c r="B75" s="20" t="str">
        <f>INDEX('EPM diarie'!D:E,MATCH(Tabell2[[#This Row],[DNR]],'EPM diarie'!D:D,0),2)</f>
        <v>Studier på patienter med SARS-Cov-2 infektion (COVID-19 sjukdom)</v>
      </c>
      <c r="C75" s="21" t="s">
        <v>27</v>
      </c>
      <c r="D75" s="1" t="s">
        <v>52</v>
      </c>
      <c r="E75" s="1" t="str">
        <f>INDEX('EPM diarie'!D:J,MATCH(Tabell2[[#This Row],[DNR]],'EPM diarie'!D:D,0),7)</f>
        <v>Stockholms</v>
      </c>
      <c r="F75" s="1" t="s">
        <v>1769</v>
      </c>
      <c r="G75" s="1"/>
      <c r="H75" s="1"/>
      <c r="I75" s="1" t="s">
        <v>163</v>
      </c>
      <c r="J75" s="1"/>
      <c r="K75" s="1"/>
      <c r="L75" s="1"/>
      <c r="M75" s="1" t="s">
        <v>29</v>
      </c>
      <c r="N75" s="1" t="s">
        <v>1784</v>
      </c>
      <c r="O7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5" s="22" t="e">
        <f>IF(FIND(Tabell2[[#Headers],[4 § 1 Forskningen innebär ett fysiskt ingrepp på en forskningsperson]],Tabell2[[#This Row],[2.1 På vilket eller vilka sätt handlar projektet om forskning]])&gt;0,Tabell2[[#Headers],[4 § 1 Forskningen innebär ett fysiskt ingrepp på en forskningsperson]],0)</f>
        <v>#VALUE!</v>
      </c>
      <c r="Q7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5"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5" s="22" t="e">
        <f>IF(FIND(Tabell2[[#Headers],[4 § 4 Forskningen avser ett fysiskt ingrepp på en avliden människa.]],Tabell2[[#This Row],[2.1 På vilket eller vilka sätt handlar projektet om forskning]])&gt;0,Tabell2[[#Headers],[4 § 4 Forskningen avser ett fysiskt ingrepp på en avliden människa.]],0)</f>
        <v>#VALUE!</v>
      </c>
      <c r="T7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5" s="1" t="s">
        <v>1800</v>
      </c>
      <c r="V75" s="22" t="str">
        <f>IF(FIND(Tabell2[[#Headers],[Hälsa]],Tabell2[[#This Row],[2.2 Ange vilken typ av känsliga personuppgifter som kommer behandlas i projektet.]])&gt;0,Tabell2[[#Headers],[Hälsa]],0)</f>
        <v>Hälsa</v>
      </c>
      <c r="W75" s="22" t="str">
        <f>IF(FIND(Tabell2[[#Headers],[Genetiska uppgifter]],Tabell2[[#This Row],[2.2 Ange vilken typ av känsliga personuppgifter som kommer behandlas i projektet.]])&gt;0,Tabell2[[#Headers],[Genetiska uppgifter]],0)</f>
        <v>Genetiska uppgifter</v>
      </c>
      <c r="X75" s="22" t="str">
        <f>IF(FIND(Tabell2[[#Headers],[Ras eller etniskt ursprung]],Tabell2[[#This Row],[2.2 Ange vilken typ av känsliga personuppgifter som kommer behandlas i projektet.]])&gt;0,Tabell2[[#Headers],[Ras eller etniskt ursprung]],0)</f>
        <v>Ras eller etniskt ursprung</v>
      </c>
      <c r="Y75" s="22" t="str">
        <f>IF(FIND(Tabell2[[#Headers],[Biometriska uppgifter]],Tabell2[[#This Row],[2.2 Ange vilken typ av känsliga personuppgifter som kommer behandlas i projektet.]])&gt;0,Tabell2[[#Headers],[Biometriska uppgifter]],0)</f>
        <v>Biometriska uppgifter</v>
      </c>
      <c r="Z75" s="22" t="e">
        <f>IF(FIND(Tabell2[[#Headers],[En persons sexualliv]],Tabell2[[#This Row],[2.2 Ange vilken typ av känsliga personuppgifter som kommer behandlas i projektet.]])&gt;0,Tabell2[[#Headers],[En persons sexualliv]],0)</f>
        <v>#VALUE!</v>
      </c>
      <c r="AA75" s="22" t="e">
        <f>IF(FIND(Tabell2[[#Headers],[Politiska åsikter]],Tabell2[[#This Row],[2.2 Ange vilken typ av känsliga personuppgifter som kommer behandlas i projektet.]])&gt;0,Tabell2[[#Headers],[Politiska åsikter]],0)</f>
        <v>#VALUE!</v>
      </c>
      <c r="AB75" s="22" t="e">
        <f>IF(FIND(Tabell2[[#Headers],[Religiös eller filosofisk övertygelse]],Tabell2[[#This Row],[2.2 Ange vilken typ av känsliga personuppgifter som kommer behandlas i projektet.]])&gt;0,Tabell2[[#Headers],[Religiös eller filosofisk övertygelse]],0)</f>
        <v>#VALUE!</v>
      </c>
      <c r="AC75" s="1" t="s">
        <v>1886</v>
      </c>
      <c r="AD75" s="1" t="s">
        <v>60</v>
      </c>
      <c r="AE75" s="26" t="s">
        <v>1887</v>
      </c>
      <c r="AF75" s="10" t="s">
        <v>174</v>
      </c>
      <c r="AG75" s="10">
        <f>IF(Tabell2[[#This Row],[Beräknat startdatum]]="Godkännandedatum",INDEX('EPM diarie'!D:H,MATCH(Tabell2[[#This Row],[DNR]],'EPM diarie'!D:D,0),5),Tabell2[[#This Row],[Beräknat startdatum]])</f>
        <v>43943</v>
      </c>
      <c r="AH75" s="26" t="s">
        <v>2022</v>
      </c>
      <c r="AI75" s="10">
        <v>47595</v>
      </c>
      <c r="AJ75" s="22">
        <f>Tabell2[[#This Row],[Beräknat slutdatum]]-Tabell2[[#This Row],[Kolumn1]]</f>
        <v>3652</v>
      </c>
      <c r="AK75" s="1" t="s">
        <v>2108</v>
      </c>
      <c r="AL75" s="1">
        <v>3000</v>
      </c>
      <c r="AM75" s="1" t="s">
        <v>2172</v>
      </c>
      <c r="AN75" s="2" t="s">
        <v>60</v>
      </c>
      <c r="AO75" s="54">
        <f>Tabell2[[#This Row],[Beräknat slutdatum]]-Tabell2[[#This Row],[Kolumn1]]</f>
        <v>3652</v>
      </c>
    </row>
    <row r="76" spans="1:41" x14ac:dyDescent="0.25">
      <c r="A76" s="19" t="s">
        <v>407</v>
      </c>
      <c r="B76" s="20" t="str">
        <f>INDEX('EPM diarie'!D:E,MATCH(Tabell2[[#This Row],[DNR]],'EPM diarie'!D:D,0),2)</f>
        <v>Utvärdering av en kort internetförmedlad behandling för allvarlig oro över Covid-19: en randomiserad kontrollerad studie</v>
      </c>
      <c r="C76" s="21" t="s">
        <v>27</v>
      </c>
      <c r="D76" s="1" t="s">
        <v>52</v>
      </c>
      <c r="E76" s="1" t="str">
        <f>INDEX('EPM diarie'!D:J,MATCH(Tabell2[[#This Row],[DNR]],'EPM diarie'!D:D,0),7)</f>
        <v>Stockholms</v>
      </c>
      <c r="F76" s="1" t="s">
        <v>27</v>
      </c>
      <c r="G76" s="1"/>
      <c r="H76" s="1"/>
      <c r="I76" s="1" t="s">
        <v>163</v>
      </c>
      <c r="J76" s="1"/>
      <c r="K76" s="1"/>
      <c r="L76" s="1"/>
      <c r="M76" s="1" t="s">
        <v>29</v>
      </c>
      <c r="N76" s="1" t="s">
        <v>1785</v>
      </c>
      <c r="O7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6" s="22" t="e">
        <f>IF(FIND(Tabell2[[#Headers],[4 § 1 Forskningen innebär ett fysiskt ingrepp på en forskningsperson]],Tabell2[[#This Row],[2.1 På vilket eller vilka sätt handlar projektet om forskning]])&gt;0,Tabell2[[#Headers],[4 § 1 Forskningen innebär ett fysiskt ingrepp på en forskningsperson]],0)</f>
        <v>#VALUE!</v>
      </c>
      <c r="Q76"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7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6" s="22" t="e">
        <f>IF(FIND(Tabell2[[#Headers],[4 § 4 Forskningen avser ett fysiskt ingrepp på en avliden människa.]],Tabell2[[#This Row],[2.1 På vilket eller vilka sätt handlar projektet om forskning]])&gt;0,Tabell2[[#Headers],[4 § 4 Forskningen avser ett fysiskt ingrepp på en avliden människa.]],0)</f>
        <v>#VALUE!</v>
      </c>
      <c r="T7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6" s="1" t="s">
        <v>30</v>
      </c>
      <c r="V76" s="22" t="str">
        <f>IF(FIND(Tabell2[[#Headers],[Hälsa]],Tabell2[[#This Row],[2.2 Ange vilken typ av känsliga personuppgifter som kommer behandlas i projektet.]])&gt;0,Tabell2[[#Headers],[Hälsa]],0)</f>
        <v>Hälsa</v>
      </c>
      <c r="W76" s="22" t="e">
        <f>IF(FIND(Tabell2[[#Headers],[Genetiska uppgifter]],Tabell2[[#This Row],[2.2 Ange vilken typ av känsliga personuppgifter som kommer behandlas i projektet.]])&gt;0,Tabell2[[#Headers],[Genetiska uppgifter]],0)</f>
        <v>#VALUE!</v>
      </c>
      <c r="X76" s="22" t="e">
        <f>IF(FIND(Tabell2[[#Headers],[Ras eller etniskt ursprung]],Tabell2[[#This Row],[2.2 Ange vilken typ av känsliga personuppgifter som kommer behandlas i projektet.]])&gt;0,Tabell2[[#Headers],[Ras eller etniskt ursprung]],0)</f>
        <v>#VALUE!</v>
      </c>
      <c r="Y76" s="22" t="e">
        <f>IF(FIND(Tabell2[[#Headers],[Biometriska uppgifter]],Tabell2[[#This Row],[2.2 Ange vilken typ av känsliga personuppgifter som kommer behandlas i projektet.]])&gt;0,Tabell2[[#Headers],[Biometriska uppgifter]],0)</f>
        <v>#VALUE!</v>
      </c>
      <c r="Z76" s="22" t="e">
        <f>IF(FIND(Tabell2[[#Headers],[En persons sexualliv]],Tabell2[[#This Row],[2.2 Ange vilken typ av känsliga personuppgifter som kommer behandlas i projektet.]])&gt;0,Tabell2[[#Headers],[En persons sexualliv]],0)</f>
        <v>#VALUE!</v>
      </c>
      <c r="AA76" s="22" t="e">
        <f>IF(FIND(Tabell2[[#Headers],[Politiska åsikter]],Tabell2[[#This Row],[2.2 Ange vilken typ av känsliga personuppgifter som kommer behandlas i projektet.]])&gt;0,Tabell2[[#Headers],[Politiska åsikter]],0)</f>
        <v>#VALUE!</v>
      </c>
      <c r="AB76" s="22" t="e">
        <f>IF(FIND(Tabell2[[#Headers],[Religiös eller filosofisk övertygelse]],Tabell2[[#This Row],[2.2 Ange vilken typ av känsliga personuppgifter som kommer behandlas i projektet.]])&gt;0,Tabell2[[#Headers],[Religiös eller filosofisk övertygelse]],0)</f>
        <v>#VALUE!</v>
      </c>
      <c r="AC76" s="1" t="s">
        <v>1888</v>
      </c>
      <c r="AD76" s="1" t="s">
        <v>60</v>
      </c>
      <c r="AE76" s="26" t="s">
        <v>1889</v>
      </c>
      <c r="AF76" s="10" t="s">
        <v>174</v>
      </c>
      <c r="AG76" s="10">
        <f>IF(Tabell2[[#This Row],[Beräknat startdatum]]="Godkännandedatum",INDEX('EPM diarie'!D:H,MATCH(Tabell2[[#This Row],[DNR]],'EPM diarie'!D:D,0),5),Tabell2[[#This Row],[Beräknat startdatum]])</f>
        <v>43943</v>
      </c>
      <c r="AH76" s="26" t="s">
        <v>2023</v>
      </c>
      <c r="AI76" s="10">
        <v>44012</v>
      </c>
      <c r="AJ76" s="22">
        <f>Tabell2[[#This Row],[Beräknat slutdatum]]-Tabell2[[#This Row],[Kolumn1]]</f>
        <v>69</v>
      </c>
      <c r="AK76" s="1" t="s">
        <v>2109</v>
      </c>
      <c r="AL76" s="1">
        <v>670</v>
      </c>
      <c r="AM76" s="1" t="s">
        <v>60</v>
      </c>
      <c r="AN76" s="2" t="s">
        <v>29</v>
      </c>
      <c r="AO76" s="54">
        <f>Tabell2[[#This Row],[Beräknat slutdatum]]-Tabell2[[#This Row],[Kolumn1]]</f>
        <v>69</v>
      </c>
    </row>
    <row r="77" spans="1:41" x14ac:dyDescent="0.25">
      <c r="A77" s="19" t="s">
        <v>429</v>
      </c>
      <c r="B77" s="20" t="str">
        <f>INDEX('EPM diarie'!D:E,MATCH(Tabell2[[#This Row],[DNR]],'EPM diarie'!D:D,0),2)</f>
        <v>Antikroppssvarets betydelse för virusdiversitet och symptombild vid covid-19</v>
      </c>
      <c r="C77" s="21" t="s">
        <v>27</v>
      </c>
      <c r="D77" s="1" t="s">
        <v>105</v>
      </c>
      <c r="E77" s="1" t="str">
        <f>INDEX('EPM diarie'!D:J,MATCH(Tabell2[[#This Row],[DNR]],'EPM diarie'!D:D,0),7)</f>
        <v>Södra</v>
      </c>
      <c r="F77" s="1" t="s">
        <v>27</v>
      </c>
      <c r="G77" s="1"/>
      <c r="H77" s="1"/>
      <c r="I77" s="1"/>
      <c r="J77" s="1"/>
      <c r="K77" s="1"/>
      <c r="L77" s="1" t="s">
        <v>166</v>
      </c>
      <c r="M77" s="1" t="s">
        <v>29</v>
      </c>
      <c r="N77" s="1" t="s">
        <v>1784</v>
      </c>
      <c r="O7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7" s="22" t="e">
        <f>IF(FIND(Tabell2[[#Headers],[4 § 1 Forskningen innebär ett fysiskt ingrepp på en forskningsperson]],Tabell2[[#This Row],[2.1 På vilket eller vilka sätt handlar projektet om forskning]])&gt;0,Tabell2[[#Headers],[4 § 1 Forskningen innebär ett fysiskt ingrepp på en forskningsperson]],0)</f>
        <v>#VALUE!</v>
      </c>
      <c r="Q7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7" s="22" t="e">
        <f>IF(FIND(Tabell2[[#Headers],[4 § 4 Forskningen avser ett fysiskt ingrepp på en avliden människa.]],Tabell2[[#This Row],[2.1 På vilket eller vilka sätt handlar projektet om forskning]])&gt;0,Tabell2[[#Headers],[4 § 4 Forskningen avser ett fysiskt ingrepp på en avliden människa.]],0)</f>
        <v>#VALUE!</v>
      </c>
      <c r="T7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7" s="1" t="s">
        <v>1801</v>
      </c>
      <c r="V77" s="22" t="str">
        <f>IF(FIND(Tabell2[[#Headers],[Hälsa]],Tabell2[[#This Row],[2.2 Ange vilken typ av känsliga personuppgifter som kommer behandlas i projektet.]])&gt;0,Tabell2[[#Headers],[Hälsa]],0)</f>
        <v>Hälsa</v>
      </c>
      <c r="W77" s="22" t="e">
        <f>IF(FIND(Tabell2[[#Headers],[Genetiska uppgifter]],Tabell2[[#This Row],[2.2 Ange vilken typ av känsliga personuppgifter som kommer behandlas i projektet.]])&gt;0,Tabell2[[#Headers],[Genetiska uppgifter]],0)</f>
        <v>#VALUE!</v>
      </c>
      <c r="X77" s="22" t="e">
        <f>IF(FIND(Tabell2[[#Headers],[Ras eller etniskt ursprung]],Tabell2[[#This Row],[2.2 Ange vilken typ av känsliga personuppgifter som kommer behandlas i projektet.]])&gt;0,Tabell2[[#Headers],[Ras eller etniskt ursprung]],0)</f>
        <v>#VALUE!</v>
      </c>
      <c r="Y77" s="22" t="str">
        <f>IF(FIND(Tabell2[[#Headers],[Biometriska uppgifter]],Tabell2[[#This Row],[2.2 Ange vilken typ av känsliga personuppgifter som kommer behandlas i projektet.]])&gt;0,Tabell2[[#Headers],[Biometriska uppgifter]],0)</f>
        <v>Biometriska uppgifter</v>
      </c>
      <c r="Z77" s="22" t="e">
        <f>IF(FIND(Tabell2[[#Headers],[En persons sexualliv]],Tabell2[[#This Row],[2.2 Ange vilken typ av känsliga personuppgifter som kommer behandlas i projektet.]])&gt;0,Tabell2[[#Headers],[En persons sexualliv]],0)</f>
        <v>#VALUE!</v>
      </c>
      <c r="AA77" s="22" t="e">
        <f>IF(FIND(Tabell2[[#Headers],[Politiska åsikter]],Tabell2[[#This Row],[2.2 Ange vilken typ av känsliga personuppgifter som kommer behandlas i projektet.]])&gt;0,Tabell2[[#Headers],[Politiska åsikter]],0)</f>
        <v>#VALUE!</v>
      </c>
      <c r="AB77" s="22" t="e">
        <f>IF(FIND(Tabell2[[#Headers],[Religiös eller filosofisk övertygelse]],Tabell2[[#This Row],[2.2 Ange vilken typ av känsliga personuppgifter som kommer behandlas i projektet.]])&gt;0,Tabell2[[#Headers],[Religiös eller filosofisk övertygelse]],0)</f>
        <v>#VALUE!</v>
      </c>
      <c r="AC77" s="1" t="s">
        <v>1890</v>
      </c>
      <c r="AD77" s="1" t="s">
        <v>60</v>
      </c>
      <c r="AE77" s="26" t="s">
        <v>48</v>
      </c>
      <c r="AF77" s="10" t="s">
        <v>174</v>
      </c>
      <c r="AG77" s="10">
        <f>IF(Tabell2[[#This Row],[Beräknat startdatum]]="Godkännandedatum",INDEX('EPM diarie'!D:H,MATCH(Tabell2[[#This Row],[DNR]],'EPM diarie'!D:D,0),5),Tabell2[[#This Row],[Beräknat startdatum]])</f>
        <v>43943</v>
      </c>
      <c r="AH77" s="27">
        <v>44561</v>
      </c>
      <c r="AI77" s="10">
        <f>Tabell2[[#This Row],[5.2 Beräknat slutdatum]]</f>
        <v>44561</v>
      </c>
      <c r="AJ77" s="22">
        <f>Tabell2[[#This Row],[Beräknat slutdatum]]-Tabell2[[#This Row],[Kolumn1]]</f>
        <v>618</v>
      </c>
      <c r="AK77" s="1" t="s">
        <v>2110</v>
      </c>
      <c r="AL77" s="1">
        <v>100</v>
      </c>
      <c r="AM77" s="1" t="s">
        <v>29</v>
      </c>
      <c r="AN77" s="2" t="s">
        <v>60</v>
      </c>
      <c r="AO77" s="54">
        <f>Tabell2[[#This Row],[Beräknat slutdatum]]-Tabell2[[#This Row],[Kolumn1]]</f>
        <v>618</v>
      </c>
    </row>
    <row r="78" spans="1:41" x14ac:dyDescent="0.25">
      <c r="A78" s="19" t="s">
        <v>432</v>
      </c>
      <c r="B78" s="20" t="str">
        <f>INDEX('EPM diarie'!D:E,MATCH(Tabell2[[#This Row],[DNR]],'EPM diarie'!D:D,0),2)</f>
        <v>Laboratorieparametrar vid Covid-19, vilka är viktigast för diagnos, prognos och utfall?</v>
      </c>
      <c r="C78" s="21" t="s">
        <v>27</v>
      </c>
      <c r="D78" s="1" t="s">
        <v>34</v>
      </c>
      <c r="E78" s="1" t="str">
        <f>INDEX('EPM diarie'!D:J,MATCH(Tabell2[[#This Row],[DNR]],'EPM diarie'!D:D,0),7)</f>
        <v>Stockholms</v>
      </c>
      <c r="F78" s="1" t="s">
        <v>27</v>
      </c>
      <c r="G78" s="1"/>
      <c r="H78" s="1"/>
      <c r="I78" s="1" t="s">
        <v>163</v>
      </c>
      <c r="J78" s="1"/>
      <c r="K78" s="1"/>
      <c r="L78" s="1"/>
      <c r="M78" s="1" t="s">
        <v>29</v>
      </c>
      <c r="N78" s="1" t="s">
        <v>36</v>
      </c>
      <c r="O7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8" s="22" t="e">
        <f>IF(FIND(Tabell2[[#Headers],[4 § 1 Forskningen innebär ett fysiskt ingrepp på en forskningsperson]],Tabell2[[#This Row],[2.1 På vilket eller vilka sätt handlar projektet om forskning]])&gt;0,Tabell2[[#Headers],[4 § 1 Forskningen innebär ett fysiskt ingrepp på en forskningsperson]],0)</f>
        <v>#VALUE!</v>
      </c>
      <c r="Q7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78" s="22" t="e">
        <f>IF(FIND(Tabell2[[#Headers],[4 § 4 Forskningen avser ett fysiskt ingrepp på en avliden människa.]],Tabell2[[#This Row],[2.1 På vilket eller vilka sätt handlar projektet om forskning]])&gt;0,Tabell2[[#Headers],[4 § 4 Forskningen avser ett fysiskt ingrepp på en avliden människa.]],0)</f>
        <v>#VALUE!</v>
      </c>
      <c r="T7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8" s="1" t="s">
        <v>30</v>
      </c>
      <c r="V78" s="22" t="str">
        <f>IF(FIND(Tabell2[[#Headers],[Hälsa]],Tabell2[[#This Row],[2.2 Ange vilken typ av känsliga personuppgifter som kommer behandlas i projektet.]])&gt;0,Tabell2[[#Headers],[Hälsa]],0)</f>
        <v>Hälsa</v>
      </c>
      <c r="W78" s="22" t="e">
        <f>IF(FIND(Tabell2[[#Headers],[Genetiska uppgifter]],Tabell2[[#This Row],[2.2 Ange vilken typ av känsliga personuppgifter som kommer behandlas i projektet.]])&gt;0,Tabell2[[#Headers],[Genetiska uppgifter]],0)</f>
        <v>#VALUE!</v>
      </c>
      <c r="X78" s="22" t="e">
        <f>IF(FIND(Tabell2[[#Headers],[Ras eller etniskt ursprung]],Tabell2[[#This Row],[2.2 Ange vilken typ av känsliga personuppgifter som kommer behandlas i projektet.]])&gt;0,Tabell2[[#Headers],[Ras eller etniskt ursprung]],0)</f>
        <v>#VALUE!</v>
      </c>
      <c r="Y78" s="22" t="e">
        <f>IF(FIND(Tabell2[[#Headers],[Biometriska uppgifter]],Tabell2[[#This Row],[2.2 Ange vilken typ av känsliga personuppgifter som kommer behandlas i projektet.]])&gt;0,Tabell2[[#Headers],[Biometriska uppgifter]],0)</f>
        <v>#VALUE!</v>
      </c>
      <c r="Z78" s="22" t="e">
        <f>IF(FIND(Tabell2[[#Headers],[En persons sexualliv]],Tabell2[[#This Row],[2.2 Ange vilken typ av känsliga personuppgifter som kommer behandlas i projektet.]])&gt;0,Tabell2[[#Headers],[En persons sexualliv]],0)</f>
        <v>#VALUE!</v>
      </c>
      <c r="AA78" s="22" t="e">
        <f>IF(FIND(Tabell2[[#Headers],[Politiska åsikter]],Tabell2[[#This Row],[2.2 Ange vilken typ av känsliga personuppgifter som kommer behandlas i projektet.]])&gt;0,Tabell2[[#Headers],[Politiska åsikter]],0)</f>
        <v>#VALUE!</v>
      </c>
      <c r="AB78" s="22" t="e">
        <f>IF(FIND(Tabell2[[#Headers],[Religiös eller filosofisk övertygelse]],Tabell2[[#This Row],[2.2 Ange vilken typ av känsliga personuppgifter som kommer behandlas i projektet.]])&gt;0,Tabell2[[#Headers],[Religiös eller filosofisk övertygelse]],0)</f>
        <v>#VALUE!</v>
      </c>
      <c r="AC78" s="1" t="s">
        <v>1891</v>
      </c>
      <c r="AD78" s="1" t="s">
        <v>60</v>
      </c>
      <c r="AE78" s="26" t="s">
        <v>1892</v>
      </c>
      <c r="AF78" s="10" t="s">
        <v>174</v>
      </c>
      <c r="AG78" s="10">
        <f>IF(Tabell2[[#This Row],[Beräknat startdatum]]="Godkännandedatum",INDEX('EPM diarie'!D:H,MATCH(Tabell2[[#This Row],[DNR]],'EPM diarie'!D:D,0),5),Tabell2[[#This Row],[Beräknat startdatum]])</f>
        <v>43943</v>
      </c>
      <c r="AH78" s="26" t="s">
        <v>2024</v>
      </c>
      <c r="AI78" s="10">
        <v>44074</v>
      </c>
      <c r="AJ78" s="22">
        <f>Tabell2[[#This Row],[Beräknat slutdatum]]-Tabell2[[#This Row],[Kolumn1]]</f>
        <v>131</v>
      </c>
      <c r="AK78" s="1" t="s">
        <v>2111</v>
      </c>
      <c r="AL78" s="1">
        <v>800</v>
      </c>
      <c r="AM78" s="1" t="s">
        <v>29</v>
      </c>
      <c r="AN78" s="2" t="s">
        <v>60</v>
      </c>
      <c r="AO78" s="54">
        <f>Tabell2[[#This Row],[Beräknat slutdatum]]-Tabell2[[#This Row],[Kolumn1]]</f>
        <v>131</v>
      </c>
    </row>
    <row r="79" spans="1:41" x14ac:dyDescent="0.25">
      <c r="A79" s="19" t="s">
        <v>448</v>
      </c>
      <c r="B79" s="20" t="str">
        <f>INDEX('EPM diarie'!D:E,MATCH(Tabell2[[#This Row],[DNR]],'EPM diarie'!D:D,0),2)</f>
        <v>COVID-19: kliniska symtom i relation till virologiska, immunologiska och cellulära biomarkörer</v>
      </c>
      <c r="C79" s="21" t="s">
        <v>27</v>
      </c>
      <c r="D79" s="1" t="s">
        <v>61</v>
      </c>
      <c r="E79" s="1" t="str">
        <f>INDEX('EPM diarie'!D:J,MATCH(Tabell2[[#This Row],[DNR]],'EPM diarie'!D:D,0),7)</f>
        <v>Västra</v>
      </c>
      <c r="F79" s="1" t="s">
        <v>27</v>
      </c>
      <c r="G79" s="1"/>
      <c r="H79" s="1"/>
      <c r="I79" s="1"/>
      <c r="J79" s="1"/>
      <c r="K79" s="1" t="s">
        <v>165</v>
      </c>
      <c r="L79" s="1"/>
      <c r="M79" s="1" t="s">
        <v>29</v>
      </c>
      <c r="N79" s="1" t="s">
        <v>1784</v>
      </c>
      <c r="O7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79" s="22" t="e">
        <f>IF(FIND(Tabell2[[#Headers],[4 § 1 Forskningen innebär ett fysiskt ingrepp på en forskningsperson]],Tabell2[[#This Row],[2.1 På vilket eller vilka sätt handlar projektet om forskning]])&gt;0,Tabell2[[#Headers],[4 § 1 Forskningen innebär ett fysiskt ingrepp på en forskningsperson]],0)</f>
        <v>#VALUE!</v>
      </c>
      <c r="Q7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7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79" s="22" t="e">
        <f>IF(FIND(Tabell2[[#Headers],[4 § 4 Forskningen avser ett fysiskt ingrepp på en avliden människa.]],Tabell2[[#This Row],[2.1 På vilket eller vilka sätt handlar projektet om forskning]])&gt;0,Tabell2[[#Headers],[4 § 4 Forskningen avser ett fysiskt ingrepp på en avliden människa.]],0)</f>
        <v>#VALUE!</v>
      </c>
      <c r="T7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79" s="1" t="s">
        <v>146</v>
      </c>
      <c r="V79" s="22" t="str">
        <f>IF(FIND(Tabell2[[#Headers],[Hälsa]],Tabell2[[#This Row],[2.2 Ange vilken typ av känsliga personuppgifter som kommer behandlas i projektet.]])&gt;0,Tabell2[[#Headers],[Hälsa]],0)</f>
        <v>Hälsa</v>
      </c>
      <c r="W79" s="22" t="str">
        <f>IF(FIND(Tabell2[[#Headers],[Genetiska uppgifter]],Tabell2[[#This Row],[2.2 Ange vilken typ av känsliga personuppgifter som kommer behandlas i projektet.]])&gt;0,Tabell2[[#Headers],[Genetiska uppgifter]],0)</f>
        <v>Genetiska uppgifter</v>
      </c>
      <c r="X79" s="22" t="e">
        <f>IF(FIND(Tabell2[[#Headers],[Ras eller etniskt ursprung]],Tabell2[[#This Row],[2.2 Ange vilken typ av känsliga personuppgifter som kommer behandlas i projektet.]])&gt;0,Tabell2[[#Headers],[Ras eller etniskt ursprung]],0)</f>
        <v>#VALUE!</v>
      </c>
      <c r="Y79" s="22" t="e">
        <f>IF(FIND(Tabell2[[#Headers],[Biometriska uppgifter]],Tabell2[[#This Row],[2.2 Ange vilken typ av känsliga personuppgifter som kommer behandlas i projektet.]])&gt;0,Tabell2[[#Headers],[Biometriska uppgifter]],0)</f>
        <v>#VALUE!</v>
      </c>
      <c r="Z79" s="22" t="e">
        <f>IF(FIND(Tabell2[[#Headers],[En persons sexualliv]],Tabell2[[#This Row],[2.2 Ange vilken typ av känsliga personuppgifter som kommer behandlas i projektet.]])&gt;0,Tabell2[[#Headers],[En persons sexualliv]],0)</f>
        <v>#VALUE!</v>
      </c>
      <c r="AA79" s="22" t="e">
        <f>IF(FIND(Tabell2[[#Headers],[Politiska åsikter]],Tabell2[[#This Row],[2.2 Ange vilken typ av känsliga personuppgifter som kommer behandlas i projektet.]])&gt;0,Tabell2[[#Headers],[Politiska åsikter]],0)</f>
        <v>#VALUE!</v>
      </c>
      <c r="AB79" s="22" t="e">
        <f>IF(FIND(Tabell2[[#Headers],[Religiös eller filosofisk övertygelse]],Tabell2[[#This Row],[2.2 Ange vilken typ av känsliga personuppgifter som kommer behandlas i projektet.]])&gt;0,Tabell2[[#Headers],[Religiös eller filosofisk övertygelse]],0)</f>
        <v>#VALUE!</v>
      </c>
      <c r="AC79" s="1" t="s">
        <v>1893</v>
      </c>
      <c r="AD79" s="1" t="s">
        <v>60</v>
      </c>
      <c r="AE79" s="26" t="s">
        <v>48</v>
      </c>
      <c r="AF79" s="10" t="s">
        <v>174</v>
      </c>
      <c r="AG79" s="10">
        <f>IF(Tabell2[[#This Row],[Beräknat startdatum]]="Godkännandedatum",INDEX('EPM diarie'!D:H,MATCH(Tabell2[[#This Row],[DNR]],'EPM diarie'!D:D,0),5),Tabell2[[#This Row],[Beräknat startdatum]])</f>
        <v>43943</v>
      </c>
      <c r="AH79" s="26" t="s">
        <v>2025</v>
      </c>
      <c r="AI79" s="10">
        <v>47595</v>
      </c>
      <c r="AJ79" s="22">
        <f>Tabell2[[#This Row],[Beräknat slutdatum]]-Tabell2[[#This Row],[Kolumn1]]</f>
        <v>3652</v>
      </c>
      <c r="AK79" s="1" t="s">
        <v>2112</v>
      </c>
      <c r="AL79" s="1">
        <v>350</v>
      </c>
      <c r="AM79" s="1" t="s">
        <v>29</v>
      </c>
      <c r="AN79" s="2" t="s">
        <v>29</v>
      </c>
      <c r="AO79" s="54">
        <f>Tabell2[[#This Row],[Beräknat slutdatum]]-Tabell2[[#This Row],[Kolumn1]]</f>
        <v>3652</v>
      </c>
    </row>
    <row r="80" spans="1:41" x14ac:dyDescent="0.25">
      <c r="A80" s="19" t="s">
        <v>368</v>
      </c>
      <c r="B80" s="20" t="str">
        <f>INDEX('EPM diarie'!D:E,MATCH(Tabell2[[#This Row],[DNR]],'EPM diarie'!D:D,0),2)</f>
        <v>Serologitester för anti-SARS-CoV-2 som orsakar COVID-19</v>
      </c>
      <c r="C80" s="21" t="s">
        <v>27</v>
      </c>
      <c r="D80" s="1" t="s">
        <v>52</v>
      </c>
      <c r="E80" s="1" t="str">
        <f>INDEX('EPM diarie'!D:J,MATCH(Tabell2[[#This Row],[DNR]],'EPM diarie'!D:D,0),7)</f>
        <v>Stockholms</v>
      </c>
      <c r="F80" s="1" t="s">
        <v>27</v>
      </c>
      <c r="G80" s="1"/>
      <c r="H80" s="1"/>
      <c r="I80" s="1" t="s">
        <v>163</v>
      </c>
      <c r="J80" s="1"/>
      <c r="K80" s="1"/>
      <c r="L80" s="1"/>
      <c r="M80" s="1" t="s">
        <v>29</v>
      </c>
      <c r="N80" s="1" t="s">
        <v>1780</v>
      </c>
      <c r="O8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0" s="22" t="e">
        <f>IF(FIND(Tabell2[[#Headers],[4 § 1 Forskningen innebär ett fysiskt ingrepp på en forskningsperson]],Tabell2[[#This Row],[2.1 På vilket eller vilka sätt handlar projektet om forskning]])&gt;0,Tabell2[[#Headers],[4 § 1 Forskningen innebär ett fysiskt ingrepp på en forskningsperson]],0)</f>
        <v>#VALUE!</v>
      </c>
      <c r="Q80"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0" s="22" t="e">
        <f>IF(FIND(Tabell2[[#Headers],[4 § 4 Forskningen avser ett fysiskt ingrepp på en avliden människa.]],Tabell2[[#This Row],[2.1 På vilket eller vilka sätt handlar projektet om forskning]])&gt;0,Tabell2[[#Headers],[4 § 4 Forskningen avser ett fysiskt ingrepp på en avliden människa.]],0)</f>
        <v>#VALUE!</v>
      </c>
      <c r="T8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0" s="1" t="s">
        <v>1801</v>
      </c>
      <c r="V80" s="22" t="str">
        <f>IF(FIND(Tabell2[[#Headers],[Hälsa]],Tabell2[[#This Row],[2.2 Ange vilken typ av känsliga personuppgifter som kommer behandlas i projektet.]])&gt;0,Tabell2[[#Headers],[Hälsa]],0)</f>
        <v>Hälsa</v>
      </c>
      <c r="W80" s="22" t="e">
        <f>IF(FIND(Tabell2[[#Headers],[Genetiska uppgifter]],Tabell2[[#This Row],[2.2 Ange vilken typ av känsliga personuppgifter som kommer behandlas i projektet.]])&gt;0,Tabell2[[#Headers],[Genetiska uppgifter]],0)</f>
        <v>#VALUE!</v>
      </c>
      <c r="X80" s="22" t="e">
        <f>IF(FIND(Tabell2[[#Headers],[Ras eller etniskt ursprung]],Tabell2[[#This Row],[2.2 Ange vilken typ av känsliga personuppgifter som kommer behandlas i projektet.]])&gt;0,Tabell2[[#Headers],[Ras eller etniskt ursprung]],0)</f>
        <v>#VALUE!</v>
      </c>
      <c r="Y80" s="22" t="str">
        <f>IF(FIND(Tabell2[[#Headers],[Biometriska uppgifter]],Tabell2[[#This Row],[2.2 Ange vilken typ av känsliga personuppgifter som kommer behandlas i projektet.]])&gt;0,Tabell2[[#Headers],[Biometriska uppgifter]],0)</f>
        <v>Biometriska uppgifter</v>
      </c>
      <c r="Z80" s="22" t="e">
        <f>IF(FIND(Tabell2[[#Headers],[En persons sexualliv]],Tabell2[[#This Row],[2.2 Ange vilken typ av känsliga personuppgifter som kommer behandlas i projektet.]])&gt;0,Tabell2[[#Headers],[En persons sexualliv]],0)</f>
        <v>#VALUE!</v>
      </c>
      <c r="AA80" s="22" t="e">
        <f>IF(FIND(Tabell2[[#Headers],[Politiska åsikter]],Tabell2[[#This Row],[2.2 Ange vilken typ av känsliga personuppgifter som kommer behandlas i projektet.]])&gt;0,Tabell2[[#Headers],[Politiska åsikter]],0)</f>
        <v>#VALUE!</v>
      </c>
      <c r="AB80" s="22" t="e">
        <f>IF(FIND(Tabell2[[#Headers],[Religiös eller filosofisk övertygelse]],Tabell2[[#This Row],[2.2 Ange vilken typ av känsliga personuppgifter som kommer behandlas i projektet.]])&gt;0,Tabell2[[#Headers],[Religiös eller filosofisk övertygelse]],0)</f>
        <v>#VALUE!</v>
      </c>
      <c r="AC80" s="1" t="s">
        <v>1894</v>
      </c>
      <c r="AD80" s="1" t="s">
        <v>60</v>
      </c>
      <c r="AE80" s="27">
        <v>43922</v>
      </c>
      <c r="AF80" s="10">
        <f>Tabell2[[#This Row],[5.1 Beräknat startdatum]]</f>
        <v>43922</v>
      </c>
      <c r="AG80" s="10">
        <f>IF(Tabell2[[#This Row],[Beräknat startdatum]]="Godkännandedatum",INDEX('EPM diarie'!D:H,MATCH(Tabell2[[#This Row],[DNR]],'EPM diarie'!D:D,0),5),Tabell2[[#This Row],[Beräknat startdatum]])</f>
        <v>43922</v>
      </c>
      <c r="AH80" s="27">
        <v>44915</v>
      </c>
      <c r="AI80" s="10">
        <f>Tabell2[[#This Row],[5.2 Beräknat slutdatum]]</f>
        <v>44915</v>
      </c>
      <c r="AJ80" s="22">
        <f>Tabell2[[#This Row],[Beräknat slutdatum]]-Tabell2[[#This Row],[Kolumn1]]</f>
        <v>993</v>
      </c>
      <c r="AK80" s="1" t="s">
        <v>2113</v>
      </c>
      <c r="AL80" s="1" t="s">
        <v>175</v>
      </c>
      <c r="AM80" s="1" t="s">
        <v>29</v>
      </c>
      <c r="AN80" s="2" t="s">
        <v>60</v>
      </c>
      <c r="AO80" s="54">
        <f>Tabell2[[#This Row],[Beräknat slutdatum]]-Tabell2[[#This Row],[Kolumn1]]</f>
        <v>993</v>
      </c>
    </row>
    <row r="81" spans="1:41" x14ac:dyDescent="0.25">
      <c r="A81" s="19" t="s">
        <v>422</v>
      </c>
      <c r="B81" s="20" t="str">
        <f>INDEX('EPM diarie'!D:E,MATCH(Tabell2[[#This Row],[DNR]],'EPM diarie'!D:D,0),2)</f>
        <v>Behandling med konvalescentplasma till patienter med Covid-19 infektion</v>
      </c>
      <c r="C81" s="21" t="s">
        <v>27</v>
      </c>
      <c r="D81" s="1" t="s">
        <v>105</v>
      </c>
      <c r="E81" s="1" t="str">
        <f>INDEX('EPM diarie'!D:J,MATCH(Tabell2[[#This Row],[DNR]],'EPM diarie'!D:D,0),7)</f>
        <v>Södra</v>
      </c>
      <c r="F81" s="1" t="s">
        <v>27</v>
      </c>
      <c r="G81" s="1"/>
      <c r="H81" s="1"/>
      <c r="I81" s="1"/>
      <c r="J81" s="1"/>
      <c r="K81" s="1"/>
      <c r="L81" s="1" t="s">
        <v>166</v>
      </c>
      <c r="M81" s="1" t="s">
        <v>29</v>
      </c>
      <c r="N81" s="1" t="s">
        <v>1779</v>
      </c>
      <c r="O8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1" s="22" t="e">
        <f>IF(FIND(Tabell2[[#Headers],[4 § 4 Forskningen avser ett fysiskt ingrepp på en avliden människa.]],Tabell2[[#This Row],[2.1 På vilket eller vilka sätt handlar projektet om forskning]])&gt;0,Tabell2[[#Headers],[4 § 4 Forskningen avser ett fysiskt ingrepp på en avliden människa.]],0)</f>
        <v>#VALUE!</v>
      </c>
      <c r="T8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1" s="1" t="s">
        <v>30</v>
      </c>
      <c r="V81" s="22" t="str">
        <f>IF(FIND(Tabell2[[#Headers],[Hälsa]],Tabell2[[#This Row],[2.2 Ange vilken typ av känsliga personuppgifter som kommer behandlas i projektet.]])&gt;0,Tabell2[[#Headers],[Hälsa]],0)</f>
        <v>Hälsa</v>
      </c>
      <c r="W81" s="22" t="e">
        <f>IF(FIND(Tabell2[[#Headers],[Genetiska uppgifter]],Tabell2[[#This Row],[2.2 Ange vilken typ av känsliga personuppgifter som kommer behandlas i projektet.]])&gt;0,Tabell2[[#Headers],[Genetiska uppgifter]],0)</f>
        <v>#VALUE!</v>
      </c>
      <c r="X81" s="22" t="e">
        <f>IF(FIND(Tabell2[[#Headers],[Ras eller etniskt ursprung]],Tabell2[[#This Row],[2.2 Ange vilken typ av känsliga personuppgifter som kommer behandlas i projektet.]])&gt;0,Tabell2[[#Headers],[Ras eller etniskt ursprung]],0)</f>
        <v>#VALUE!</v>
      </c>
      <c r="Y81" s="22" t="e">
        <f>IF(FIND(Tabell2[[#Headers],[Biometriska uppgifter]],Tabell2[[#This Row],[2.2 Ange vilken typ av känsliga personuppgifter som kommer behandlas i projektet.]])&gt;0,Tabell2[[#Headers],[Biometriska uppgifter]],0)</f>
        <v>#VALUE!</v>
      </c>
      <c r="Z81" s="22" t="e">
        <f>IF(FIND(Tabell2[[#Headers],[En persons sexualliv]],Tabell2[[#This Row],[2.2 Ange vilken typ av känsliga personuppgifter som kommer behandlas i projektet.]])&gt;0,Tabell2[[#Headers],[En persons sexualliv]],0)</f>
        <v>#VALUE!</v>
      </c>
      <c r="AA81" s="22" t="e">
        <f>IF(FIND(Tabell2[[#Headers],[Politiska åsikter]],Tabell2[[#This Row],[2.2 Ange vilken typ av känsliga personuppgifter som kommer behandlas i projektet.]])&gt;0,Tabell2[[#Headers],[Politiska åsikter]],0)</f>
        <v>#VALUE!</v>
      </c>
      <c r="AB81" s="22" t="e">
        <f>IF(FIND(Tabell2[[#Headers],[Religiös eller filosofisk övertygelse]],Tabell2[[#This Row],[2.2 Ange vilken typ av känsliga personuppgifter som kommer behandlas i projektet.]])&gt;0,Tabell2[[#Headers],[Religiös eller filosofisk övertygelse]],0)</f>
        <v>#VALUE!</v>
      </c>
      <c r="AC81" s="1" t="s">
        <v>1895</v>
      </c>
      <c r="AD81" s="1" t="s">
        <v>60</v>
      </c>
      <c r="AE81" s="26" t="s">
        <v>1896</v>
      </c>
      <c r="AF81" s="10">
        <v>43928</v>
      </c>
      <c r="AG81" s="10">
        <f>IF(Tabell2[[#This Row],[Beräknat startdatum]]="Godkännandedatum",INDEX('EPM diarie'!D:H,MATCH(Tabell2[[#This Row],[DNR]],'EPM diarie'!D:D,0),5),Tabell2[[#This Row],[Beräknat startdatum]])</f>
        <v>43928</v>
      </c>
      <c r="AH81" s="26" t="s">
        <v>2026</v>
      </c>
      <c r="AI81" s="10">
        <v>44166</v>
      </c>
      <c r="AJ81" s="22">
        <f>Tabell2[[#This Row],[Beräknat slutdatum]]-Tabell2[[#This Row],[Kolumn1]]</f>
        <v>238</v>
      </c>
      <c r="AK81" s="1" t="s">
        <v>2114</v>
      </c>
      <c r="AL81" s="1">
        <v>150</v>
      </c>
      <c r="AM81" s="1" t="s">
        <v>29</v>
      </c>
      <c r="AN81" s="2" t="s">
        <v>29</v>
      </c>
      <c r="AO81" s="54">
        <f>Tabell2[[#This Row],[Beräknat slutdatum]]-Tabell2[[#This Row],[Kolumn1]]</f>
        <v>238</v>
      </c>
    </row>
    <row r="82" spans="1:41" x14ac:dyDescent="0.25">
      <c r="A82" s="19" t="s">
        <v>458</v>
      </c>
      <c r="B82" s="20" t="str">
        <f>INDEX('EPM diarie'!D:E,MATCH(Tabell2[[#This Row],[DNR]],'EPM diarie'!D:D,0),2)</f>
        <v>COVID-19 infektion hos cancerpatienter</v>
      </c>
      <c r="C82" s="21" t="s">
        <v>27</v>
      </c>
      <c r="D82" s="1" t="s">
        <v>157</v>
      </c>
      <c r="E82" s="1" t="str">
        <f>INDEX('EPM diarie'!D:J,MATCH(Tabell2[[#This Row],[DNR]],'EPM diarie'!D:D,0),7)</f>
        <v>Uppsala-Örebro</v>
      </c>
      <c r="F82" s="1" t="s">
        <v>27</v>
      </c>
      <c r="G82" s="1"/>
      <c r="H82" s="1" t="s">
        <v>162</v>
      </c>
      <c r="I82" s="1"/>
      <c r="J82" s="1"/>
      <c r="K82" s="1"/>
      <c r="L82" s="1"/>
      <c r="M82" s="1" t="s">
        <v>29</v>
      </c>
      <c r="N82" s="1" t="s">
        <v>1781</v>
      </c>
      <c r="O82" s="22" t="e">
        <f>IF(FIND(Tabell2[[#Headers],[3 § 1 Forskningen kommer att samla in känsliga personuppgifter]],Tabell2[[#This Row],[2.1 På vilket eller vilka sätt handlar projektet om forskning]])&gt;0,Tabell2[[#Headers],[3 § 1 Forskningen kommer att samla in känsliga personuppgifter]],0)</f>
        <v>#VALUE!</v>
      </c>
      <c r="P82" s="22" t="e">
        <f>IF(FIND(Tabell2[[#Headers],[4 § 1 Forskningen innebär ett fysiskt ingrepp på en forskningsperson]],Tabell2[[#This Row],[2.1 På vilket eller vilka sätt handlar projektet om forskning]])&gt;0,Tabell2[[#Headers],[4 § 1 Forskningen innebär ett fysiskt ingrepp på en forskningsperson]],0)</f>
        <v>#VALUE!</v>
      </c>
      <c r="Q8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82" s="22" t="e">
        <f>IF(FIND(Tabell2[[#Headers],[4 § 4 Forskningen avser ett fysiskt ingrepp på en avliden människa.]],Tabell2[[#This Row],[2.1 På vilket eller vilka sätt handlar projektet om forskning]])&gt;0,Tabell2[[#Headers],[4 § 4 Forskningen avser ett fysiskt ingrepp på en avliden människa.]],0)</f>
        <v>#VALUE!</v>
      </c>
      <c r="T8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2" s="1" t="s">
        <v>146</v>
      </c>
      <c r="V82" s="22" t="str">
        <f>IF(FIND(Tabell2[[#Headers],[Hälsa]],Tabell2[[#This Row],[2.2 Ange vilken typ av känsliga personuppgifter som kommer behandlas i projektet.]])&gt;0,Tabell2[[#Headers],[Hälsa]],0)</f>
        <v>Hälsa</v>
      </c>
      <c r="W82" s="22" t="str">
        <f>IF(FIND(Tabell2[[#Headers],[Genetiska uppgifter]],Tabell2[[#This Row],[2.2 Ange vilken typ av känsliga personuppgifter som kommer behandlas i projektet.]])&gt;0,Tabell2[[#Headers],[Genetiska uppgifter]],0)</f>
        <v>Genetiska uppgifter</v>
      </c>
      <c r="X82" s="22" t="e">
        <f>IF(FIND(Tabell2[[#Headers],[Ras eller etniskt ursprung]],Tabell2[[#This Row],[2.2 Ange vilken typ av känsliga personuppgifter som kommer behandlas i projektet.]])&gt;0,Tabell2[[#Headers],[Ras eller etniskt ursprung]],0)</f>
        <v>#VALUE!</v>
      </c>
      <c r="Y82" s="22" t="e">
        <f>IF(FIND(Tabell2[[#Headers],[Biometriska uppgifter]],Tabell2[[#This Row],[2.2 Ange vilken typ av känsliga personuppgifter som kommer behandlas i projektet.]])&gt;0,Tabell2[[#Headers],[Biometriska uppgifter]],0)</f>
        <v>#VALUE!</v>
      </c>
      <c r="Z82" s="22" t="e">
        <f>IF(FIND(Tabell2[[#Headers],[En persons sexualliv]],Tabell2[[#This Row],[2.2 Ange vilken typ av känsliga personuppgifter som kommer behandlas i projektet.]])&gt;0,Tabell2[[#Headers],[En persons sexualliv]],0)</f>
        <v>#VALUE!</v>
      </c>
      <c r="AA82" s="22" t="e">
        <f>IF(FIND(Tabell2[[#Headers],[Politiska åsikter]],Tabell2[[#This Row],[2.2 Ange vilken typ av känsliga personuppgifter som kommer behandlas i projektet.]])&gt;0,Tabell2[[#Headers],[Politiska åsikter]],0)</f>
        <v>#VALUE!</v>
      </c>
      <c r="AB82" s="22" t="e">
        <f>IF(FIND(Tabell2[[#Headers],[Religiös eller filosofisk övertygelse]],Tabell2[[#This Row],[2.2 Ange vilken typ av känsliga personuppgifter som kommer behandlas i projektet.]])&gt;0,Tabell2[[#Headers],[Religiös eller filosofisk övertygelse]],0)</f>
        <v>#VALUE!</v>
      </c>
      <c r="AC82" s="1" t="s">
        <v>1897</v>
      </c>
      <c r="AD82" s="1" t="s">
        <v>60</v>
      </c>
      <c r="AE82" s="27">
        <v>43952</v>
      </c>
      <c r="AF82" s="10">
        <f>Tabell2[[#This Row],[5.1 Beräknat startdatum]]</f>
        <v>43952</v>
      </c>
      <c r="AG82" s="10">
        <f>IF(Tabell2[[#This Row],[Beräknat startdatum]]="Godkännandedatum",INDEX('EPM diarie'!D:H,MATCH(Tabell2[[#This Row],[DNR]],'EPM diarie'!D:D,0),5),Tabell2[[#This Row],[Beräknat startdatum]])</f>
        <v>43952</v>
      </c>
      <c r="AH82" s="26" t="s">
        <v>2027</v>
      </c>
      <c r="AI82" s="10">
        <v>44682</v>
      </c>
      <c r="AJ82" s="22">
        <f>Tabell2[[#This Row],[Beräknat slutdatum]]-Tabell2[[#This Row],[Kolumn1]]</f>
        <v>730</v>
      </c>
      <c r="AK82" s="1" t="s">
        <v>2115</v>
      </c>
      <c r="AL82" s="1">
        <v>1500</v>
      </c>
      <c r="AM82" s="1" t="s">
        <v>29</v>
      </c>
      <c r="AN82" s="2" t="s">
        <v>60</v>
      </c>
      <c r="AO82" s="54">
        <f>Tabell2[[#This Row],[Beräknat slutdatum]]-Tabell2[[#This Row],[Kolumn1]]</f>
        <v>730</v>
      </c>
    </row>
    <row r="83" spans="1:41" x14ac:dyDescent="0.25">
      <c r="A83" s="19" t="s">
        <v>476</v>
      </c>
      <c r="B83" s="20" t="str">
        <f>INDEX('EPM diarie'!D:E,MATCH(Tabell2[[#This Row],[DNR]],'EPM diarie'!D:D,0),2)</f>
        <v>Detektion av SARS-CoV-2 på fomiter och i luft i och nära vårdutrymme för covid-19 patienter</v>
      </c>
      <c r="C83" s="21" t="s">
        <v>27</v>
      </c>
      <c r="D83" s="1" t="s">
        <v>157</v>
      </c>
      <c r="E83" s="1" t="str">
        <f>INDEX('EPM diarie'!D:J,MATCH(Tabell2[[#This Row],[DNR]],'EPM diarie'!D:D,0),7)</f>
        <v>Uppsala-Örebro</v>
      </c>
      <c r="F83" s="1" t="s">
        <v>27</v>
      </c>
      <c r="G83" s="1"/>
      <c r="H83" s="1" t="s">
        <v>162</v>
      </c>
      <c r="I83" s="1"/>
      <c r="J83" s="1"/>
      <c r="K83" s="1"/>
      <c r="L83" s="1"/>
      <c r="M83" s="1" t="s">
        <v>29</v>
      </c>
      <c r="N83" s="1" t="s">
        <v>36</v>
      </c>
      <c r="O8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3" s="22" t="e">
        <f>IF(FIND(Tabell2[[#Headers],[4 § 1 Forskningen innebär ett fysiskt ingrepp på en forskningsperson]],Tabell2[[#This Row],[2.1 På vilket eller vilka sätt handlar projektet om forskning]])&gt;0,Tabell2[[#Headers],[4 § 1 Forskningen innebär ett fysiskt ingrepp på en forskningsperson]],0)</f>
        <v>#VALUE!</v>
      </c>
      <c r="Q8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3" s="22" t="e">
        <f>IF(FIND(Tabell2[[#Headers],[4 § 4 Forskningen avser ett fysiskt ingrepp på en avliden människa.]],Tabell2[[#This Row],[2.1 På vilket eller vilka sätt handlar projektet om forskning]])&gt;0,Tabell2[[#Headers],[4 § 4 Forskningen avser ett fysiskt ingrepp på en avliden människa.]],0)</f>
        <v>#VALUE!</v>
      </c>
      <c r="T8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3" s="1" t="s">
        <v>30</v>
      </c>
      <c r="V83" s="22" t="str">
        <f>IF(FIND(Tabell2[[#Headers],[Hälsa]],Tabell2[[#This Row],[2.2 Ange vilken typ av känsliga personuppgifter som kommer behandlas i projektet.]])&gt;0,Tabell2[[#Headers],[Hälsa]],0)</f>
        <v>Hälsa</v>
      </c>
      <c r="W83" s="22" t="e">
        <f>IF(FIND(Tabell2[[#Headers],[Genetiska uppgifter]],Tabell2[[#This Row],[2.2 Ange vilken typ av känsliga personuppgifter som kommer behandlas i projektet.]])&gt;0,Tabell2[[#Headers],[Genetiska uppgifter]],0)</f>
        <v>#VALUE!</v>
      </c>
      <c r="X83" s="22" t="e">
        <f>IF(FIND(Tabell2[[#Headers],[Ras eller etniskt ursprung]],Tabell2[[#This Row],[2.2 Ange vilken typ av känsliga personuppgifter som kommer behandlas i projektet.]])&gt;0,Tabell2[[#Headers],[Ras eller etniskt ursprung]],0)</f>
        <v>#VALUE!</v>
      </c>
      <c r="Y83" s="22" t="e">
        <f>IF(FIND(Tabell2[[#Headers],[Biometriska uppgifter]],Tabell2[[#This Row],[2.2 Ange vilken typ av känsliga personuppgifter som kommer behandlas i projektet.]])&gt;0,Tabell2[[#Headers],[Biometriska uppgifter]],0)</f>
        <v>#VALUE!</v>
      </c>
      <c r="Z83" s="22" t="e">
        <f>IF(FIND(Tabell2[[#Headers],[En persons sexualliv]],Tabell2[[#This Row],[2.2 Ange vilken typ av känsliga personuppgifter som kommer behandlas i projektet.]])&gt;0,Tabell2[[#Headers],[En persons sexualliv]],0)</f>
        <v>#VALUE!</v>
      </c>
      <c r="AA83" s="22" t="e">
        <f>IF(FIND(Tabell2[[#Headers],[Politiska åsikter]],Tabell2[[#This Row],[2.2 Ange vilken typ av känsliga personuppgifter som kommer behandlas i projektet.]])&gt;0,Tabell2[[#Headers],[Politiska åsikter]],0)</f>
        <v>#VALUE!</v>
      </c>
      <c r="AB83" s="22" t="e">
        <f>IF(FIND(Tabell2[[#Headers],[Religiös eller filosofisk övertygelse]],Tabell2[[#This Row],[2.2 Ange vilken typ av känsliga personuppgifter som kommer behandlas i projektet.]])&gt;0,Tabell2[[#Headers],[Religiös eller filosofisk övertygelse]],0)</f>
        <v>#VALUE!</v>
      </c>
      <c r="AC83" s="1" t="s">
        <v>1898</v>
      </c>
      <c r="AD83" s="1" t="s">
        <v>60</v>
      </c>
      <c r="AE83" s="26" t="s">
        <v>1899</v>
      </c>
      <c r="AF83" s="10" t="s">
        <v>174</v>
      </c>
      <c r="AG83" s="10">
        <f>IF(Tabell2[[#This Row],[Beräknat startdatum]]="Godkännandedatum",INDEX('EPM diarie'!D:H,MATCH(Tabell2[[#This Row],[DNR]],'EPM diarie'!D:D,0),5),Tabell2[[#This Row],[Beräknat startdatum]])</f>
        <v>43944</v>
      </c>
      <c r="AH83" s="27">
        <v>44013</v>
      </c>
      <c r="AI83" s="10">
        <f>Tabell2[[#This Row],[5.2 Beräknat slutdatum]]</f>
        <v>44013</v>
      </c>
      <c r="AJ83" s="22">
        <f>Tabell2[[#This Row],[Beräknat slutdatum]]-Tabell2[[#This Row],[Kolumn1]]</f>
        <v>69</v>
      </c>
      <c r="AK83" s="1" t="s">
        <v>2116</v>
      </c>
      <c r="AL83" s="1">
        <v>8</v>
      </c>
      <c r="AM83" s="1" t="s">
        <v>29</v>
      </c>
      <c r="AN83" s="2" t="s">
        <v>60</v>
      </c>
      <c r="AO83" s="54">
        <f>Tabell2[[#This Row],[Beräknat slutdatum]]-Tabell2[[#This Row],[Kolumn1]]</f>
        <v>69</v>
      </c>
    </row>
    <row r="84" spans="1:41" x14ac:dyDescent="0.25">
      <c r="A84" s="19" t="s">
        <v>494</v>
      </c>
      <c r="B84" s="20" t="str">
        <f>INDEX('EPM diarie'!D:E,MATCH(Tabell2[[#This Row],[DNR]],'EPM diarie'!D:D,0),2)</f>
        <v>Insamling av blodprover för validering och utvärdering av serologiska tester av Covid-19-patienter</v>
      </c>
      <c r="C84" s="21" t="s">
        <v>27</v>
      </c>
      <c r="D84" s="1" t="s">
        <v>52</v>
      </c>
      <c r="E84" s="1" t="str">
        <f>INDEX('EPM diarie'!D:J,MATCH(Tabell2[[#This Row],[DNR]],'EPM diarie'!D:D,0),7)</f>
        <v>Stockholms</v>
      </c>
      <c r="F84" s="1" t="s">
        <v>27</v>
      </c>
      <c r="G84" s="1"/>
      <c r="H84" s="1"/>
      <c r="I84" s="1" t="s">
        <v>163</v>
      </c>
      <c r="J84" s="1"/>
      <c r="K84" s="1"/>
      <c r="L84" s="1"/>
      <c r="M84" s="1" t="s">
        <v>29</v>
      </c>
      <c r="N84" s="1" t="s">
        <v>1786</v>
      </c>
      <c r="O84" s="22" t="e">
        <f>IF(FIND(Tabell2[[#Headers],[3 § 1 Forskningen kommer att samla in känsliga personuppgifter]],Tabell2[[#This Row],[2.1 På vilket eller vilka sätt handlar projektet om forskning]])&gt;0,Tabell2[[#Headers],[3 § 1 Forskningen kommer att samla in känsliga personuppgifter]],0)</f>
        <v>#VALUE!</v>
      </c>
      <c r="P8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8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4" s="22" t="e">
        <f>IF(FIND(Tabell2[[#Headers],[4 § 4 Forskningen avser ett fysiskt ingrepp på en avliden människa.]],Tabell2[[#This Row],[2.1 På vilket eller vilka sätt handlar projektet om forskning]])&gt;0,Tabell2[[#Headers],[4 § 4 Forskningen avser ett fysiskt ingrepp på en avliden människa.]],0)</f>
        <v>#VALUE!</v>
      </c>
      <c r="T8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4" s="1" t="s">
        <v>30</v>
      </c>
      <c r="V84" s="22" t="str">
        <f>IF(FIND(Tabell2[[#Headers],[Hälsa]],Tabell2[[#This Row],[2.2 Ange vilken typ av känsliga personuppgifter som kommer behandlas i projektet.]])&gt;0,Tabell2[[#Headers],[Hälsa]],0)</f>
        <v>Hälsa</v>
      </c>
      <c r="W84" s="22" t="e">
        <f>IF(FIND(Tabell2[[#Headers],[Genetiska uppgifter]],Tabell2[[#This Row],[2.2 Ange vilken typ av känsliga personuppgifter som kommer behandlas i projektet.]])&gt;0,Tabell2[[#Headers],[Genetiska uppgifter]],0)</f>
        <v>#VALUE!</v>
      </c>
      <c r="X84" s="22" t="e">
        <f>IF(FIND(Tabell2[[#Headers],[Ras eller etniskt ursprung]],Tabell2[[#This Row],[2.2 Ange vilken typ av känsliga personuppgifter som kommer behandlas i projektet.]])&gt;0,Tabell2[[#Headers],[Ras eller etniskt ursprung]],0)</f>
        <v>#VALUE!</v>
      </c>
      <c r="Y84" s="22" t="e">
        <f>IF(FIND(Tabell2[[#Headers],[Biometriska uppgifter]],Tabell2[[#This Row],[2.2 Ange vilken typ av känsliga personuppgifter som kommer behandlas i projektet.]])&gt;0,Tabell2[[#Headers],[Biometriska uppgifter]],0)</f>
        <v>#VALUE!</v>
      </c>
      <c r="Z84" s="22" t="e">
        <f>IF(FIND(Tabell2[[#Headers],[En persons sexualliv]],Tabell2[[#This Row],[2.2 Ange vilken typ av känsliga personuppgifter som kommer behandlas i projektet.]])&gt;0,Tabell2[[#Headers],[En persons sexualliv]],0)</f>
        <v>#VALUE!</v>
      </c>
      <c r="AA84" s="22" t="e">
        <f>IF(FIND(Tabell2[[#Headers],[Politiska åsikter]],Tabell2[[#This Row],[2.2 Ange vilken typ av känsliga personuppgifter som kommer behandlas i projektet.]])&gt;0,Tabell2[[#Headers],[Politiska åsikter]],0)</f>
        <v>#VALUE!</v>
      </c>
      <c r="AB84" s="22" t="e">
        <f>IF(FIND(Tabell2[[#Headers],[Religiös eller filosofisk övertygelse]],Tabell2[[#This Row],[2.2 Ange vilken typ av känsliga personuppgifter som kommer behandlas i projektet.]])&gt;0,Tabell2[[#Headers],[Religiös eller filosofisk övertygelse]],0)</f>
        <v>#VALUE!</v>
      </c>
      <c r="AC84" s="1" t="s">
        <v>1900</v>
      </c>
      <c r="AD84" s="1" t="s">
        <v>60</v>
      </c>
      <c r="AE84" s="26" t="s">
        <v>1901</v>
      </c>
      <c r="AF84" s="10" t="s">
        <v>174</v>
      </c>
      <c r="AG84" s="10">
        <f>IF(Tabell2[[#This Row],[Beräknat startdatum]]="Godkännandedatum",INDEX('EPM diarie'!D:H,MATCH(Tabell2[[#This Row],[DNR]],'EPM diarie'!D:D,0),5),Tabell2[[#This Row],[Beräknat startdatum]])</f>
        <v>43944</v>
      </c>
      <c r="AH84" s="27">
        <v>44561</v>
      </c>
      <c r="AI84" s="10">
        <f>Tabell2[[#This Row],[5.2 Beräknat slutdatum]]</f>
        <v>44561</v>
      </c>
      <c r="AJ84" s="22">
        <f>Tabell2[[#This Row],[Beräknat slutdatum]]-Tabell2[[#This Row],[Kolumn1]]</f>
        <v>617</v>
      </c>
      <c r="AK84" s="1">
        <v>200</v>
      </c>
      <c r="AL84" s="1">
        <v>200</v>
      </c>
      <c r="AM84" s="1" t="s">
        <v>29</v>
      </c>
      <c r="AN84" s="2" t="s">
        <v>60</v>
      </c>
      <c r="AO84" s="54">
        <f>Tabell2[[#This Row],[Beräknat slutdatum]]-Tabell2[[#This Row],[Kolumn1]]</f>
        <v>617</v>
      </c>
    </row>
    <row r="85" spans="1:41" x14ac:dyDescent="0.25">
      <c r="A85" s="19" t="s">
        <v>496</v>
      </c>
      <c r="B85" s="20" t="str">
        <f>INDEX('EPM diarie'!D:E,MATCH(Tabell2[[#This Row],[DNR]],'EPM diarie'!D:D,0),2)</f>
        <v>Nationellt initiativ för att via en app i realtid kartlägga samhällspridningen av covid-19 i Sverige samt riskfaktorer för att drabbas av en allvarlig sjukdomsbild vid covid-19</v>
      </c>
      <c r="C85" s="21" t="s">
        <v>27</v>
      </c>
      <c r="D85" s="1" t="s">
        <v>211</v>
      </c>
      <c r="E85" s="1" t="str">
        <f>INDEX('EPM diarie'!D:J,MATCH(Tabell2[[#This Row],[DNR]],'EPM diarie'!D:D,0),7)</f>
        <v>Södra</v>
      </c>
      <c r="F85" s="1" t="s">
        <v>27</v>
      </c>
      <c r="G85" s="1"/>
      <c r="H85" s="1"/>
      <c r="I85" s="1"/>
      <c r="J85" s="1"/>
      <c r="K85" s="1"/>
      <c r="L85" s="1" t="s">
        <v>166</v>
      </c>
      <c r="M85" s="1" t="s">
        <v>29</v>
      </c>
      <c r="N85" s="1" t="s">
        <v>36</v>
      </c>
      <c r="O8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5" s="22" t="e">
        <f>IF(FIND(Tabell2[[#Headers],[4 § 1 Forskningen innebär ett fysiskt ingrepp på en forskningsperson]],Tabell2[[#This Row],[2.1 På vilket eller vilka sätt handlar projektet om forskning]])&gt;0,Tabell2[[#Headers],[4 § 1 Forskningen innebär ett fysiskt ingrepp på en forskningsperson]],0)</f>
        <v>#VALUE!</v>
      </c>
      <c r="Q8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5" s="22" t="e">
        <f>IF(FIND(Tabell2[[#Headers],[4 § 4 Forskningen avser ett fysiskt ingrepp på en avliden människa.]],Tabell2[[#This Row],[2.1 På vilket eller vilka sätt handlar projektet om forskning]])&gt;0,Tabell2[[#Headers],[4 § 4 Forskningen avser ett fysiskt ingrepp på en avliden människa.]],0)</f>
        <v>#VALUE!</v>
      </c>
      <c r="T8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5" s="1" t="s">
        <v>30</v>
      </c>
      <c r="V85" s="22" t="str">
        <f>IF(FIND(Tabell2[[#Headers],[Hälsa]],Tabell2[[#This Row],[2.2 Ange vilken typ av känsliga personuppgifter som kommer behandlas i projektet.]])&gt;0,Tabell2[[#Headers],[Hälsa]],0)</f>
        <v>Hälsa</v>
      </c>
      <c r="W85" s="22" t="e">
        <f>IF(FIND(Tabell2[[#Headers],[Genetiska uppgifter]],Tabell2[[#This Row],[2.2 Ange vilken typ av känsliga personuppgifter som kommer behandlas i projektet.]])&gt;0,Tabell2[[#Headers],[Genetiska uppgifter]],0)</f>
        <v>#VALUE!</v>
      </c>
      <c r="X85" s="22" t="e">
        <f>IF(FIND(Tabell2[[#Headers],[Ras eller etniskt ursprung]],Tabell2[[#This Row],[2.2 Ange vilken typ av känsliga personuppgifter som kommer behandlas i projektet.]])&gt;0,Tabell2[[#Headers],[Ras eller etniskt ursprung]],0)</f>
        <v>#VALUE!</v>
      </c>
      <c r="Y85" s="22" t="e">
        <f>IF(FIND(Tabell2[[#Headers],[Biometriska uppgifter]],Tabell2[[#This Row],[2.2 Ange vilken typ av känsliga personuppgifter som kommer behandlas i projektet.]])&gt;0,Tabell2[[#Headers],[Biometriska uppgifter]],0)</f>
        <v>#VALUE!</v>
      </c>
      <c r="Z85" s="22" t="e">
        <f>IF(FIND(Tabell2[[#Headers],[En persons sexualliv]],Tabell2[[#This Row],[2.2 Ange vilken typ av känsliga personuppgifter som kommer behandlas i projektet.]])&gt;0,Tabell2[[#Headers],[En persons sexualliv]],0)</f>
        <v>#VALUE!</v>
      </c>
      <c r="AA85" s="22" t="e">
        <f>IF(FIND(Tabell2[[#Headers],[Politiska åsikter]],Tabell2[[#This Row],[2.2 Ange vilken typ av känsliga personuppgifter som kommer behandlas i projektet.]])&gt;0,Tabell2[[#Headers],[Politiska åsikter]],0)</f>
        <v>#VALUE!</v>
      </c>
      <c r="AB85" s="22" t="e">
        <f>IF(FIND(Tabell2[[#Headers],[Religiös eller filosofisk övertygelse]],Tabell2[[#This Row],[2.2 Ange vilken typ av känsliga personuppgifter som kommer behandlas i projektet.]])&gt;0,Tabell2[[#Headers],[Religiös eller filosofisk övertygelse]],0)</f>
        <v>#VALUE!</v>
      </c>
      <c r="AC85" s="1" t="s">
        <v>1902</v>
      </c>
      <c r="AD85" s="1" t="s">
        <v>60</v>
      </c>
      <c r="AE85" s="26" t="s">
        <v>1903</v>
      </c>
      <c r="AF85" s="10" t="s">
        <v>174</v>
      </c>
      <c r="AG85" s="10">
        <f>IF(Tabell2[[#This Row],[Beräknat startdatum]]="Godkännandedatum",INDEX('EPM diarie'!D:H,MATCH(Tabell2[[#This Row],[DNR]],'EPM diarie'!D:D,0),5),Tabell2[[#This Row],[Beräknat startdatum]])</f>
        <v>43944</v>
      </c>
      <c r="AH85" s="26" t="s">
        <v>2028</v>
      </c>
      <c r="AI85" s="10">
        <v>45405</v>
      </c>
      <c r="AJ85" s="22">
        <f>Tabell2[[#This Row],[Beräknat slutdatum]]-Tabell2[[#This Row],[Kolumn1]]</f>
        <v>1461</v>
      </c>
      <c r="AK85" s="1" t="s">
        <v>2117</v>
      </c>
      <c r="AL85" s="1">
        <v>200000</v>
      </c>
      <c r="AM85" s="1" t="s">
        <v>29</v>
      </c>
      <c r="AN85" s="2" t="s">
        <v>29</v>
      </c>
      <c r="AO85" s="54">
        <f>Tabell2[[#This Row],[Beräknat slutdatum]]-Tabell2[[#This Row],[Kolumn1]]</f>
        <v>1461</v>
      </c>
    </row>
    <row r="86" spans="1:41" x14ac:dyDescent="0.25">
      <c r="A86" s="19" t="s">
        <v>587</v>
      </c>
      <c r="B86" s="20" t="str">
        <f>INDEX('EPM diarie'!D:E,MATCH(Tabell2[[#This Row],[DNR]],'EPM diarie'!D:D,0),2)</f>
        <v>Kamerabaserad mätning av vitalparametrar och prioritering vid misstänkt Covid-19 infektion</v>
      </c>
      <c r="C86" s="21" t="s">
        <v>27</v>
      </c>
      <c r="D86" s="1" t="s">
        <v>61</v>
      </c>
      <c r="E86" s="1" t="str">
        <f>INDEX('EPM diarie'!D:J,MATCH(Tabell2[[#This Row],[DNR]],'EPM diarie'!D:D,0),7)</f>
        <v>Västra</v>
      </c>
      <c r="F86" s="1" t="s">
        <v>27</v>
      </c>
      <c r="G86" s="1"/>
      <c r="H86" s="1"/>
      <c r="I86" s="1"/>
      <c r="J86" s="1"/>
      <c r="K86" s="1" t="s">
        <v>165</v>
      </c>
      <c r="L86" s="1"/>
      <c r="M86" s="1" t="s">
        <v>29</v>
      </c>
      <c r="N86" s="1" t="s">
        <v>36</v>
      </c>
      <c r="O8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6" s="22" t="e">
        <f>IF(FIND(Tabell2[[#Headers],[4 § 1 Forskningen innebär ett fysiskt ingrepp på en forskningsperson]],Tabell2[[#This Row],[2.1 På vilket eller vilka sätt handlar projektet om forskning]])&gt;0,Tabell2[[#Headers],[4 § 1 Forskningen innebär ett fysiskt ingrepp på en forskningsperson]],0)</f>
        <v>#VALUE!</v>
      </c>
      <c r="Q8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6" s="22" t="e">
        <f>IF(FIND(Tabell2[[#Headers],[4 § 4 Forskningen avser ett fysiskt ingrepp på en avliden människa.]],Tabell2[[#This Row],[2.1 På vilket eller vilka sätt handlar projektet om forskning]])&gt;0,Tabell2[[#Headers],[4 § 4 Forskningen avser ett fysiskt ingrepp på en avliden människa.]],0)</f>
        <v>#VALUE!</v>
      </c>
      <c r="T8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6" s="1" t="s">
        <v>30</v>
      </c>
      <c r="V86" s="22" t="str">
        <f>IF(FIND(Tabell2[[#Headers],[Hälsa]],Tabell2[[#This Row],[2.2 Ange vilken typ av känsliga personuppgifter som kommer behandlas i projektet.]])&gt;0,Tabell2[[#Headers],[Hälsa]],0)</f>
        <v>Hälsa</v>
      </c>
      <c r="W86" s="22" t="e">
        <f>IF(FIND(Tabell2[[#Headers],[Genetiska uppgifter]],Tabell2[[#This Row],[2.2 Ange vilken typ av känsliga personuppgifter som kommer behandlas i projektet.]])&gt;0,Tabell2[[#Headers],[Genetiska uppgifter]],0)</f>
        <v>#VALUE!</v>
      </c>
      <c r="X86" s="22" t="e">
        <f>IF(FIND(Tabell2[[#Headers],[Ras eller etniskt ursprung]],Tabell2[[#This Row],[2.2 Ange vilken typ av känsliga personuppgifter som kommer behandlas i projektet.]])&gt;0,Tabell2[[#Headers],[Ras eller etniskt ursprung]],0)</f>
        <v>#VALUE!</v>
      </c>
      <c r="Y86" s="22" t="e">
        <f>IF(FIND(Tabell2[[#Headers],[Biometriska uppgifter]],Tabell2[[#This Row],[2.2 Ange vilken typ av känsliga personuppgifter som kommer behandlas i projektet.]])&gt;0,Tabell2[[#Headers],[Biometriska uppgifter]],0)</f>
        <v>#VALUE!</v>
      </c>
      <c r="Z86" s="22" t="e">
        <f>IF(FIND(Tabell2[[#Headers],[En persons sexualliv]],Tabell2[[#This Row],[2.2 Ange vilken typ av känsliga personuppgifter som kommer behandlas i projektet.]])&gt;0,Tabell2[[#Headers],[En persons sexualliv]],0)</f>
        <v>#VALUE!</v>
      </c>
      <c r="AA86" s="22" t="e">
        <f>IF(FIND(Tabell2[[#Headers],[Politiska åsikter]],Tabell2[[#This Row],[2.2 Ange vilken typ av känsliga personuppgifter som kommer behandlas i projektet.]])&gt;0,Tabell2[[#Headers],[Politiska åsikter]],0)</f>
        <v>#VALUE!</v>
      </c>
      <c r="AB86" s="22" t="e">
        <f>IF(FIND(Tabell2[[#Headers],[Religiös eller filosofisk övertygelse]],Tabell2[[#This Row],[2.2 Ange vilken typ av känsliga personuppgifter som kommer behandlas i projektet.]])&gt;0,Tabell2[[#Headers],[Religiös eller filosofisk övertygelse]],0)</f>
        <v>#VALUE!</v>
      </c>
      <c r="AC86" s="1" t="s">
        <v>1904</v>
      </c>
      <c r="AD86" s="1" t="s">
        <v>60</v>
      </c>
      <c r="AE86" s="27">
        <v>43938</v>
      </c>
      <c r="AF86" s="10">
        <f>Tabell2[[#This Row],[5.1 Beräknat startdatum]]</f>
        <v>43938</v>
      </c>
      <c r="AG86" s="10">
        <f>IF(Tabell2[[#This Row],[Beräknat startdatum]]="Godkännandedatum",INDEX('EPM diarie'!D:H,MATCH(Tabell2[[#This Row],[DNR]],'EPM diarie'!D:D,0),5),Tabell2[[#This Row],[Beräknat startdatum]])</f>
        <v>43938</v>
      </c>
      <c r="AH86" s="27">
        <v>44074</v>
      </c>
      <c r="AI86" s="10">
        <f>Tabell2[[#This Row],[5.2 Beräknat slutdatum]]</f>
        <v>44074</v>
      </c>
      <c r="AJ86" s="22">
        <f>Tabell2[[#This Row],[Beräknat slutdatum]]-Tabell2[[#This Row],[Kolumn1]]</f>
        <v>136</v>
      </c>
      <c r="AK86" s="1" t="s">
        <v>2118</v>
      </c>
      <c r="AL86" s="1">
        <v>750</v>
      </c>
      <c r="AM86" s="1" t="s">
        <v>29</v>
      </c>
      <c r="AN86" s="2" t="s">
        <v>60</v>
      </c>
      <c r="AO86" s="54">
        <f>Tabell2[[#This Row],[Beräknat slutdatum]]-Tabell2[[#This Row],[Kolumn1]]</f>
        <v>136</v>
      </c>
    </row>
    <row r="87" spans="1:41" x14ac:dyDescent="0.25">
      <c r="A87" s="19" t="s">
        <v>484</v>
      </c>
      <c r="B87" s="20" t="str">
        <f>INDEX('EPM diarie'!D:E,MATCH(Tabell2[[#This Row],[DNR]],'EPM diarie'!D:D,0),2)</f>
        <v>Psykologiska strategier för hanterandet av Covid-19 pandemin</v>
      </c>
      <c r="C87" s="21" t="s">
        <v>27</v>
      </c>
      <c r="D87" s="1" t="s">
        <v>487</v>
      </c>
      <c r="E87" s="1" t="str">
        <f>INDEX('EPM diarie'!D:J,MATCH(Tabell2[[#This Row],[DNR]],'EPM diarie'!D:D,0),7)</f>
        <v>Uppsala-Örebro</v>
      </c>
      <c r="F87" s="1" t="s">
        <v>1770</v>
      </c>
      <c r="G87" s="1"/>
      <c r="H87" s="1" t="s">
        <v>162</v>
      </c>
      <c r="I87" s="1"/>
      <c r="J87" s="1"/>
      <c r="K87" s="1"/>
      <c r="L87" s="1"/>
      <c r="M87" s="1" t="s">
        <v>29</v>
      </c>
      <c r="N87" s="1" t="s">
        <v>36</v>
      </c>
      <c r="O8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7" s="22" t="e">
        <f>IF(FIND(Tabell2[[#Headers],[4 § 1 Forskningen innebär ett fysiskt ingrepp på en forskningsperson]],Tabell2[[#This Row],[2.1 På vilket eller vilka sätt handlar projektet om forskning]])&gt;0,Tabell2[[#Headers],[4 § 1 Forskningen innebär ett fysiskt ingrepp på en forskningsperson]],0)</f>
        <v>#VALUE!</v>
      </c>
      <c r="Q8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7" s="22" t="e">
        <f>IF(FIND(Tabell2[[#Headers],[4 § 4 Forskningen avser ett fysiskt ingrepp på en avliden människa.]],Tabell2[[#This Row],[2.1 På vilket eller vilka sätt handlar projektet om forskning]])&gt;0,Tabell2[[#Headers],[4 § 4 Forskningen avser ett fysiskt ingrepp på en avliden människa.]],0)</f>
        <v>#VALUE!</v>
      </c>
      <c r="T8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7" s="1" t="s">
        <v>30</v>
      </c>
      <c r="V87" s="22" t="str">
        <f>IF(FIND(Tabell2[[#Headers],[Hälsa]],Tabell2[[#This Row],[2.2 Ange vilken typ av känsliga personuppgifter som kommer behandlas i projektet.]])&gt;0,Tabell2[[#Headers],[Hälsa]],0)</f>
        <v>Hälsa</v>
      </c>
      <c r="W87" s="22" t="e">
        <f>IF(FIND(Tabell2[[#Headers],[Genetiska uppgifter]],Tabell2[[#This Row],[2.2 Ange vilken typ av känsliga personuppgifter som kommer behandlas i projektet.]])&gt;0,Tabell2[[#Headers],[Genetiska uppgifter]],0)</f>
        <v>#VALUE!</v>
      </c>
      <c r="X87" s="22" t="e">
        <f>IF(FIND(Tabell2[[#Headers],[Ras eller etniskt ursprung]],Tabell2[[#This Row],[2.2 Ange vilken typ av känsliga personuppgifter som kommer behandlas i projektet.]])&gt;0,Tabell2[[#Headers],[Ras eller etniskt ursprung]],0)</f>
        <v>#VALUE!</v>
      </c>
      <c r="Y87" s="22" t="e">
        <f>IF(FIND(Tabell2[[#Headers],[Biometriska uppgifter]],Tabell2[[#This Row],[2.2 Ange vilken typ av känsliga personuppgifter som kommer behandlas i projektet.]])&gt;0,Tabell2[[#Headers],[Biometriska uppgifter]],0)</f>
        <v>#VALUE!</v>
      </c>
      <c r="Z87" s="22" t="e">
        <f>IF(FIND(Tabell2[[#Headers],[En persons sexualliv]],Tabell2[[#This Row],[2.2 Ange vilken typ av känsliga personuppgifter som kommer behandlas i projektet.]])&gt;0,Tabell2[[#Headers],[En persons sexualliv]],0)</f>
        <v>#VALUE!</v>
      </c>
      <c r="AA87" s="22" t="e">
        <f>IF(FIND(Tabell2[[#Headers],[Politiska åsikter]],Tabell2[[#This Row],[2.2 Ange vilken typ av känsliga personuppgifter som kommer behandlas i projektet.]])&gt;0,Tabell2[[#Headers],[Politiska åsikter]],0)</f>
        <v>#VALUE!</v>
      </c>
      <c r="AB87" s="22" t="e">
        <f>IF(FIND(Tabell2[[#Headers],[Religiös eller filosofisk övertygelse]],Tabell2[[#This Row],[2.2 Ange vilken typ av känsliga personuppgifter som kommer behandlas i projektet.]])&gt;0,Tabell2[[#Headers],[Religiös eller filosofisk övertygelse]],0)</f>
        <v>#VALUE!</v>
      </c>
      <c r="AC87" s="1" t="s">
        <v>1905</v>
      </c>
      <c r="AD87" s="1" t="s">
        <v>60</v>
      </c>
      <c r="AE87" s="26" t="s">
        <v>1906</v>
      </c>
      <c r="AF87" s="10" t="s">
        <v>174</v>
      </c>
      <c r="AG87" s="10">
        <f>IF(Tabell2[[#This Row],[Beräknat startdatum]]="Godkännandedatum",INDEX('EPM diarie'!D:H,MATCH(Tabell2[[#This Row],[DNR]],'EPM diarie'!D:D,0),5),Tabell2[[#This Row],[Beräknat startdatum]])</f>
        <v>43949</v>
      </c>
      <c r="AH87" s="26" t="s">
        <v>2029</v>
      </c>
      <c r="AI87" s="10" t="s">
        <v>175</v>
      </c>
      <c r="AJ87" s="22" t="e">
        <f>Tabell2[[#This Row],[Beräknat slutdatum]]-Tabell2[[#This Row],[Kolumn1]]</f>
        <v>#VALUE!</v>
      </c>
      <c r="AK87" s="1" t="s">
        <v>2119</v>
      </c>
      <c r="AL87" s="1">
        <v>500</v>
      </c>
      <c r="AM87" s="1" t="s">
        <v>29</v>
      </c>
      <c r="AN87" s="2" t="s">
        <v>29</v>
      </c>
      <c r="AO87" s="54" t="e">
        <f>Tabell2[[#This Row],[Beräknat slutdatum]]-Tabell2[[#This Row],[Kolumn1]]</f>
        <v>#VALUE!</v>
      </c>
    </row>
    <row r="88" spans="1:41" x14ac:dyDescent="0.25">
      <c r="A88" s="19" t="s">
        <v>488</v>
      </c>
      <c r="B88" s="20" t="str">
        <f>INDEX('EPM diarie'!D:E,MATCH(Tabell2[[#This Row],[DNR]],'EPM diarie'!D:D,0),2)</f>
        <v>Psykologiskt stöd till vårdpersonal och chefer i samband med covid-19 pandemin</v>
      </c>
      <c r="C88" s="21" t="s">
        <v>27</v>
      </c>
      <c r="D88" s="1" t="s">
        <v>52</v>
      </c>
      <c r="E88" s="1" t="str">
        <f>INDEX('EPM diarie'!D:J,MATCH(Tabell2[[#This Row],[DNR]],'EPM diarie'!D:D,0),7)</f>
        <v>Stockholms</v>
      </c>
      <c r="F88" s="1" t="s">
        <v>27</v>
      </c>
      <c r="G88" s="1"/>
      <c r="H88" s="1"/>
      <c r="I88" s="1" t="s">
        <v>163</v>
      </c>
      <c r="J88" s="1"/>
      <c r="K88" s="1"/>
      <c r="L88" s="1"/>
      <c r="M88" s="1" t="s">
        <v>29</v>
      </c>
      <c r="N88" s="1" t="s">
        <v>1785</v>
      </c>
      <c r="O8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8" s="22" t="e">
        <f>IF(FIND(Tabell2[[#Headers],[4 § 1 Forskningen innebär ett fysiskt ingrepp på en forskningsperson]],Tabell2[[#This Row],[2.1 På vilket eller vilka sätt handlar projektet om forskning]])&gt;0,Tabell2[[#Headers],[4 § 1 Forskningen innebär ett fysiskt ingrepp på en forskningsperson]],0)</f>
        <v>#VALUE!</v>
      </c>
      <c r="Q88"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8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8" s="22" t="e">
        <f>IF(FIND(Tabell2[[#Headers],[4 § 4 Forskningen avser ett fysiskt ingrepp på en avliden människa.]],Tabell2[[#This Row],[2.1 På vilket eller vilka sätt handlar projektet om forskning]])&gt;0,Tabell2[[#Headers],[4 § 4 Forskningen avser ett fysiskt ingrepp på en avliden människa.]],0)</f>
        <v>#VALUE!</v>
      </c>
      <c r="T8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8" s="1" t="s">
        <v>30</v>
      </c>
      <c r="V88" s="22" t="str">
        <f>IF(FIND(Tabell2[[#Headers],[Hälsa]],Tabell2[[#This Row],[2.2 Ange vilken typ av känsliga personuppgifter som kommer behandlas i projektet.]])&gt;0,Tabell2[[#Headers],[Hälsa]],0)</f>
        <v>Hälsa</v>
      </c>
      <c r="W88" s="22" t="e">
        <f>IF(FIND(Tabell2[[#Headers],[Genetiska uppgifter]],Tabell2[[#This Row],[2.2 Ange vilken typ av känsliga personuppgifter som kommer behandlas i projektet.]])&gt;0,Tabell2[[#Headers],[Genetiska uppgifter]],0)</f>
        <v>#VALUE!</v>
      </c>
      <c r="X88" s="22" t="e">
        <f>IF(FIND(Tabell2[[#Headers],[Ras eller etniskt ursprung]],Tabell2[[#This Row],[2.2 Ange vilken typ av känsliga personuppgifter som kommer behandlas i projektet.]])&gt;0,Tabell2[[#Headers],[Ras eller etniskt ursprung]],0)</f>
        <v>#VALUE!</v>
      </c>
      <c r="Y88" s="22" t="e">
        <f>IF(FIND(Tabell2[[#Headers],[Biometriska uppgifter]],Tabell2[[#This Row],[2.2 Ange vilken typ av känsliga personuppgifter som kommer behandlas i projektet.]])&gt;0,Tabell2[[#Headers],[Biometriska uppgifter]],0)</f>
        <v>#VALUE!</v>
      </c>
      <c r="Z88" s="22" t="e">
        <f>IF(FIND(Tabell2[[#Headers],[En persons sexualliv]],Tabell2[[#This Row],[2.2 Ange vilken typ av känsliga personuppgifter som kommer behandlas i projektet.]])&gt;0,Tabell2[[#Headers],[En persons sexualliv]],0)</f>
        <v>#VALUE!</v>
      </c>
      <c r="AA88" s="22" t="e">
        <f>IF(FIND(Tabell2[[#Headers],[Politiska åsikter]],Tabell2[[#This Row],[2.2 Ange vilken typ av känsliga personuppgifter som kommer behandlas i projektet.]])&gt;0,Tabell2[[#Headers],[Politiska åsikter]],0)</f>
        <v>#VALUE!</v>
      </c>
      <c r="AB88" s="22" t="e">
        <f>IF(FIND(Tabell2[[#Headers],[Religiös eller filosofisk övertygelse]],Tabell2[[#This Row],[2.2 Ange vilken typ av känsliga personuppgifter som kommer behandlas i projektet.]])&gt;0,Tabell2[[#Headers],[Religiös eller filosofisk övertygelse]],0)</f>
        <v>#VALUE!</v>
      </c>
      <c r="AC88" s="1" t="s">
        <v>1907</v>
      </c>
      <c r="AD88" s="1" t="s">
        <v>60</v>
      </c>
      <c r="AE88" s="26" t="s">
        <v>1908</v>
      </c>
      <c r="AF88" s="10" t="s">
        <v>174</v>
      </c>
      <c r="AG88" s="10">
        <f>IF(Tabell2[[#This Row],[Beräknat startdatum]]="Godkännandedatum",INDEX('EPM diarie'!D:H,MATCH(Tabell2[[#This Row],[DNR]],'EPM diarie'!D:D,0),5),Tabell2[[#This Row],[Beräknat startdatum]])</f>
        <v>43949</v>
      </c>
      <c r="AH88" s="27">
        <v>44713</v>
      </c>
      <c r="AI88" s="10">
        <f>Tabell2[[#This Row],[5.2 Beräknat slutdatum]]</f>
        <v>44713</v>
      </c>
      <c r="AJ88" s="22">
        <f>Tabell2[[#This Row],[Beräknat slutdatum]]-Tabell2[[#This Row],[Kolumn1]]</f>
        <v>764</v>
      </c>
      <c r="AK88" s="1" t="s">
        <v>2120</v>
      </c>
      <c r="AL88" s="1">
        <v>240</v>
      </c>
      <c r="AM88" s="1" t="s">
        <v>29</v>
      </c>
      <c r="AN88" s="2" t="s">
        <v>60</v>
      </c>
      <c r="AO88" s="54">
        <f>Tabell2[[#This Row],[Beräknat slutdatum]]-Tabell2[[#This Row],[Kolumn1]]</f>
        <v>764</v>
      </c>
    </row>
    <row r="89" spans="1:41" x14ac:dyDescent="0.25">
      <c r="A89" s="19" t="s">
        <v>567</v>
      </c>
      <c r="B89" s="20" t="str">
        <f>INDEX('EPM diarie'!D:E,MATCH(Tabell2[[#This Row],[DNR]],'EPM diarie'!D:D,0),2)</f>
        <v>Hur resilient är samhället under den pågående COVID-19?</v>
      </c>
      <c r="C89" s="21" t="s">
        <v>27</v>
      </c>
      <c r="D89" s="1" t="s">
        <v>570</v>
      </c>
      <c r="E89" s="1" t="str">
        <f>INDEX('EPM diarie'!D:J,MATCH(Tabell2[[#This Row],[DNR]],'EPM diarie'!D:D,0),7)</f>
        <v>Uppsala-Örebro</v>
      </c>
      <c r="F89" s="1" t="s">
        <v>27</v>
      </c>
      <c r="G89" s="1"/>
      <c r="H89" s="1" t="s">
        <v>162</v>
      </c>
      <c r="I89" s="1"/>
      <c r="J89" s="1"/>
      <c r="K89" s="1"/>
      <c r="L89" s="1"/>
      <c r="M89" s="1" t="s">
        <v>29</v>
      </c>
      <c r="N89" s="1" t="s">
        <v>36</v>
      </c>
      <c r="O8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89" s="22" t="e">
        <f>IF(FIND(Tabell2[[#Headers],[4 § 1 Forskningen innebär ett fysiskt ingrepp på en forskningsperson]],Tabell2[[#This Row],[2.1 På vilket eller vilka sätt handlar projektet om forskning]])&gt;0,Tabell2[[#Headers],[4 § 1 Forskningen innebär ett fysiskt ingrepp på en forskningsperson]],0)</f>
        <v>#VALUE!</v>
      </c>
      <c r="Q8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8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89" s="22" t="e">
        <f>IF(FIND(Tabell2[[#Headers],[4 § 4 Forskningen avser ett fysiskt ingrepp på en avliden människa.]],Tabell2[[#This Row],[2.1 På vilket eller vilka sätt handlar projektet om forskning]])&gt;0,Tabell2[[#Headers],[4 § 4 Forskningen avser ett fysiskt ingrepp på en avliden människa.]],0)</f>
        <v>#VALUE!</v>
      </c>
      <c r="T8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89" s="1" t="s">
        <v>1802</v>
      </c>
      <c r="V89" s="22" t="str">
        <f>IF(FIND(Tabell2[[#Headers],[Hälsa]],Tabell2[[#This Row],[2.2 Ange vilken typ av känsliga personuppgifter som kommer behandlas i projektet.]])&gt;0,Tabell2[[#Headers],[Hälsa]],0)</f>
        <v>Hälsa</v>
      </c>
      <c r="W89" s="22" t="e">
        <f>IF(FIND(Tabell2[[#Headers],[Genetiska uppgifter]],Tabell2[[#This Row],[2.2 Ange vilken typ av känsliga personuppgifter som kommer behandlas i projektet.]])&gt;0,Tabell2[[#Headers],[Genetiska uppgifter]],0)</f>
        <v>#VALUE!</v>
      </c>
      <c r="X89" s="22" t="e">
        <f>IF(FIND(Tabell2[[#Headers],[Ras eller etniskt ursprung]],Tabell2[[#This Row],[2.2 Ange vilken typ av känsliga personuppgifter som kommer behandlas i projektet.]])&gt;0,Tabell2[[#Headers],[Ras eller etniskt ursprung]],0)</f>
        <v>#VALUE!</v>
      </c>
      <c r="Y89" s="22" t="e">
        <f>IF(FIND(Tabell2[[#Headers],[Biometriska uppgifter]],Tabell2[[#This Row],[2.2 Ange vilken typ av känsliga personuppgifter som kommer behandlas i projektet.]])&gt;0,Tabell2[[#Headers],[Biometriska uppgifter]],0)</f>
        <v>#VALUE!</v>
      </c>
      <c r="Z89" s="22" t="e">
        <f>IF(FIND(Tabell2[[#Headers],[En persons sexualliv]],Tabell2[[#This Row],[2.2 Ange vilken typ av känsliga personuppgifter som kommer behandlas i projektet.]])&gt;0,Tabell2[[#Headers],[En persons sexualliv]],0)</f>
        <v>#VALUE!</v>
      </c>
      <c r="AA89" s="22" t="str">
        <f>IF(FIND(Tabell2[[#Headers],[Politiska åsikter]],Tabell2[[#This Row],[2.2 Ange vilken typ av känsliga personuppgifter som kommer behandlas i projektet.]])&gt;0,Tabell2[[#Headers],[Politiska åsikter]],0)</f>
        <v>Politiska åsikter</v>
      </c>
      <c r="AB89" s="22" t="str">
        <f>IF(FIND(Tabell2[[#Headers],[Religiös eller filosofisk övertygelse]],Tabell2[[#This Row],[2.2 Ange vilken typ av känsliga personuppgifter som kommer behandlas i projektet.]])&gt;0,Tabell2[[#Headers],[Religiös eller filosofisk övertygelse]],0)</f>
        <v>Religiös eller filosofisk övertygelse</v>
      </c>
      <c r="AC89" s="1" t="s">
        <v>1909</v>
      </c>
      <c r="AD89" s="1" t="s">
        <v>60</v>
      </c>
      <c r="AE89" s="26" t="s">
        <v>1910</v>
      </c>
      <c r="AF89" s="10" t="s">
        <v>174</v>
      </c>
      <c r="AG89" s="10">
        <f>IF(Tabell2[[#This Row],[Beräknat startdatum]]="Godkännandedatum",INDEX('EPM diarie'!D:H,MATCH(Tabell2[[#This Row],[DNR]],'EPM diarie'!D:D,0),5),Tabell2[[#This Row],[Beräknat startdatum]])</f>
        <v>43949</v>
      </c>
      <c r="AH89" s="26" t="s">
        <v>2030</v>
      </c>
      <c r="AI89" s="10">
        <v>44195</v>
      </c>
      <c r="AJ89" s="22">
        <f>Tabell2[[#This Row],[Beräknat slutdatum]]-Tabell2[[#This Row],[Kolumn1]]</f>
        <v>246</v>
      </c>
      <c r="AK89" s="1" t="s">
        <v>2121</v>
      </c>
      <c r="AL89" s="1">
        <f>18+40+70</f>
        <v>128</v>
      </c>
      <c r="AM89" s="1" t="s">
        <v>29</v>
      </c>
      <c r="AN89" s="2" t="s">
        <v>29</v>
      </c>
      <c r="AO89" s="54">
        <f>Tabell2[[#This Row],[Beräknat slutdatum]]-Tabell2[[#This Row],[Kolumn1]]</f>
        <v>246</v>
      </c>
    </row>
    <row r="90" spans="1:41" x14ac:dyDescent="0.25">
      <c r="A90" s="19" t="s">
        <v>583</v>
      </c>
      <c r="B90" s="20" t="str">
        <f>INDEX('EPM diarie'!D:E,MATCH(Tabell2[[#This Row],[DNR]],'EPM diarie'!D:D,0),2)</f>
        <v>Seroepidemiologisk studie av COVID-19 vid infektionskliniken i Västerås; En prospektiv kohortstudie</v>
      </c>
      <c r="C90" s="21" t="s">
        <v>27</v>
      </c>
      <c r="D90" s="1" t="s">
        <v>586</v>
      </c>
      <c r="E90" s="1" t="str">
        <f>INDEX('EPM diarie'!D:J,MATCH(Tabell2[[#This Row],[DNR]],'EPM diarie'!D:D,0),7)</f>
        <v>Uppsala-Örebro</v>
      </c>
      <c r="F90" s="1" t="s">
        <v>27</v>
      </c>
      <c r="G90" s="1"/>
      <c r="H90" s="1" t="s">
        <v>162</v>
      </c>
      <c r="I90" s="1"/>
      <c r="J90" s="1"/>
      <c r="K90" s="1"/>
      <c r="L90" s="1"/>
      <c r="M90" s="1" t="s">
        <v>29</v>
      </c>
      <c r="N90" s="1" t="s">
        <v>1784</v>
      </c>
      <c r="O9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0" s="22" t="e">
        <f>IF(FIND(Tabell2[[#Headers],[4 § 1 Forskningen innebär ett fysiskt ingrepp på en forskningsperson]],Tabell2[[#This Row],[2.1 På vilket eller vilka sätt handlar projektet om forskning]])&gt;0,Tabell2[[#Headers],[4 § 1 Forskningen innebär ett fysiskt ingrepp på en forskningsperson]],0)</f>
        <v>#VALUE!</v>
      </c>
      <c r="Q9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0" s="22" t="e">
        <f>IF(FIND(Tabell2[[#Headers],[4 § 4 Forskningen avser ett fysiskt ingrepp på en avliden människa.]],Tabell2[[#This Row],[2.1 På vilket eller vilka sätt handlar projektet om forskning]])&gt;0,Tabell2[[#Headers],[4 § 4 Forskningen avser ett fysiskt ingrepp på en avliden människa.]],0)</f>
        <v>#VALUE!</v>
      </c>
      <c r="T9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0" s="1" t="s">
        <v>1803</v>
      </c>
      <c r="V90" s="22" t="e">
        <f>IF(FIND(Tabell2[[#Headers],[Hälsa]],Tabell2[[#This Row],[2.2 Ange vilken typ av känsliga personuppgifter som kommer behandlas i projektet.]])&gt;0,Tabell2[[#Headers],[Hälsa]],0)</f>
        <v>#VALUE!</v>
      </c>
      <c r="W90" s="22" t="e">
        <f>IF(FIND(Tabell2[[#Headers],[Genetiska uppgifter]],Tabell2[[#This Row],[2.2 Ange vilken typ av känsliga personuppgifter som kommer behandlas i projektet.]])&gt;0,Tabell2[[#Headers],[Genetiska uppgifter]],0)</f>
        <v>#VALUE!</v>
      </c>
      <c r="X90" s="22" t="e">
        <f>IF(FIND(Tabell2[[#Headers],[Ras eller etniskt ursprung]],Tabell2[[#This Row],[2.2 Ange vilken typ av känsliga personuppgifter som kommer behandlas i projektet.]])&gt;0,Tabell2[[#Headers],[Ras eller etniskt ursprung]],0)</f>
        <v>#VALUE!</v>
      </c>
      <c r="Y90" s="22" t="str">
        <f>IF(FIND(Tabell2[[#Headers],[Biometriska uppgifter]],Tabell2[[#This Row],[2.2 Ange vilken typ av känsliga personuppgifter som kommer behandlas i projektet.]])&gt;0,Tabell2[[#Headers],[Biometriska uppgifter]],0)</f>
        <v>Biometriska uppgifter</v>
      </c>
      <c r="Z90" s="22" t="e">
        <f>IF(FIND(Tabell2[[#Headers],[En persons sexualliv]],Tabell2[[#This Row],[2.2 Ange vilken typ av känsliga personuppgifter som kommer behandlas i projektet.]])&gt;0,Tabell2[[#Headers],[En persons sexualliv]],0)</f>
        <v>#VALUE!</v>
      </c>
      <c r="AA90" s="22" t="e">
        <f>IF(FIND(Tabell2[[#Headers],[Politiska åsikter]],Tabell2[[#This Row],[2.2 Ange vilken typ av känsliga personuppgifter som kommer behandlas i projektet.]])&gt;0,Tabell2[[#Headers],[Politiska åsikter]],0)</f>
        <v>#VALUE!</v>
      </c>
      <c r="AB90" s="22" t="e">
        <f>IF(FIND(Tabell2[[#Headers],[Religiös eller filosofisk övertygelse]],Tabell2[[#This Row],[2.2 Ange vilken typ av känsliga personuppgifter som kommer behandlas i projektet.]])&gt;0,Tabell2[[#Headers],[Religiös eller filosofisk övertygelse]],0)</f>
        <v>#VALUE!</v>
      </c>
      <c r="AC90" s="1" t="s">
        <v>1911</v>
      </c>
      <c r="AD90" s="1" t="s">
        <v>60</v>
      </c>
      <c r="AE90" s="26" t="s">
        <v>1808</v>
      </c>
      <c r="AF90" s="10">
        <v>43951</v>
      </c>
      <c r="AG90" s="10">
        <f>IF(Tabell2[[#This Row],[Beräknat startdatum]]="Godkännandedatum",INDEX('EPM diarie'!D:H,MATCH(Tabell2[[#This Row],[DNR]],'EPM diarie'!D:D,0),5),Tabell2[[#This Row],[Beräknat startdatum]])</f>
        <v>43951</v>
      </c>
      <c r="AH90" s="26" t="s">
        <v>2031</v>
      </c>
      <c r="AI90" s="10">
        <v>44135</v>
      </c>
      <c r="AJ90" s="22">
        <f>Tabell2[[#This Row],[Beräknat slutdatum]]-Tabell2[[#This Row],[Kolumn1]]</f>
        <v>184</v>
      </c>
      <c r="AK90" s="1" t="s">
        <v>2122</v>
      </c>
      <c r="AL90" s="1">
        <v>100</v>
      </c>
      <c r="AM90" s="1" t="s">
        <v>29</v>
      </c>
      <c r="AN90" s="2" t="s">
        <v>29</v>
      </c>
      <c r="AO90" s="54">
        <f>Tabell2[[#This Row],[Beräknat slutdatum]]-Tabell2[[#This Row],[Kolumn1]]</f>
        <v>184</v>
      </c>
    </row>
    <row r="91" spans="1:41" x14ac:dyDescent="0.25">
      <c r="A91" s="19" t="s">
        <v>638</v>
      </c>
      <c r="B91" s="20" t="str">
        <f>INDEX('EPM diarie'!D:E,MATCH(Tabell2[[#This Row],[DNR]],'EPM diarie'!D:D,0),2)</f>
        <v>Insjuknande och prognos för sjukhusvårdad COVID-19 i Västra Götalandsregionen med avseende på kardiovaskulär sjuklighet och riskfaktorer</v>
      </c>
      <c r="C91" s="21" t="s">
        <v>27</v>
      </c>
      <c r="D91" s="1" t="s">
        <v>61</v>
      </c>
      <c r="E91" s="1" t="str">
        <f>INDEX('EPM diarie'!D:J,MATCH(Tabell2[[#This Row],[DNR]],'EPM diarie'!D:D,0),7)</f>
        <v>Västra</v>
      </c>
      <c r="F91" s="1" t="s">
        <v>27</v>
      </c>
      <c r="G91" s="1"/>
      <c r="H91" s="1"/>
      <c r="I91" s="1"/>
      <c r="J91" s="1"/>
      <c r="K91" s="1" t="s">
        <v>165</v>
      </c>
      <c r="L91" s="1"/>
      <c r="M91" s="1" t="s">
        <v>29</v>
      </c>
      <c r="N91" s="1" t="s">
        <v>36</v>
      </c>
      <c r="O9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1" s="22" t="e">
        <f>IF(FIND(Tabell2[[#Headers],[4 § 1 Forskningen innebär ett fysiskt ingrepp på en forskningsperson]],Tabell2[[#This Row],[2.1 På vilket eller vilka sätt handlar projektet om forskning]])&gt;0,Tabell2[[#Headers],[4 § 1 Forskningen innebär ett fysiskt ingrepp på en forskningsperson]],0)</f>
        <v>#VALUE!</v>
      </c>
      <c r="Q9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1" s="22" t="e">
        <f>IF(FIND(Tabell2[[#Headers],[4 § 4 Forskningen avser ett fysiskt ingrepp på en avliden människa.]],Tabell2[[#This Row],[2.1 På vilket eller vilka sätt handlar projektet om forskning]])&gt;0,Tabell2[[#Headers],[4 § 4 Forskningen avser ett fysiskt ingrepp på en avliden människa.]],0)</f>
        <v>#VALUE!</v>
      </c>
      <c r="T9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1" s="1" t="s">
        <v>1796</v>
      </c>
      <c r="V91" s="22" t="str">
        <f>IF(FIND(Tabell2[[#Headers],[Hälsa]],Tabell2[[#This Row],[2.2 Ange vilken typ av känsliga personuppgifter som kommer behandlas i projektet.]])&gt;0,Tabell2[[#Headers],[Hälsa]],0)</f>
        <v>Hälsa</v>
      </c>
      <c r="W91" s="22" t="e">
        <f>IF(FIND(Tabell2[[#Headers],[Genetiska uppgifter]],Tabell2[[#This Row],[2.2 Ange vilken typ av känsliga personuppgifter som kommer behandlas i projektet.]])&gt;0,Tabell2[[#Headers],[Genetiska uppgifter]],0)</f>
        <v>#VALUE!</v>
      </c>
      <c r="X91" s="22" t="str">
        <f>IF(FIND(Tabell2[[#Headers],[Ras eller etniskt ursprung]],Tabell2[[#This Row],[2.2 Ange vilken typ av känsliga personuppgifter som kommer behandlas i projektet.]])&gt;0,Tabell2[[#Headers],[Ras eller etniskt ursprung]],0)</f>
        <v>Ras eller etniskt ursprung</v>
      </c>
      <c r="Y91" s="22" t="e">
        <f>IF(FIND(Tabell2[[#Headers],[Biometriska uppgifter]],Tabell2[[#This Row],[2.2 Ange vilken typ av känsliga personuppgifter som kommer behandlas i projektet.]])&gt;0,Tabell2[[#Headers],[Biometriska uppgifter]],0)</f>
        <v>#VALUE!</v>
      </c>
      <c r="Z91" s="22" t="e">
        <f>IF(FIND(Tabell2[[#Headers],[En persons sexualliv]],Tabell2[[#This Row],[2.2 Ange vilken typ av känsliga personuppgifter som kommer behandlas i projektet.]])&gt;0,Tabell2[[#Headers],[En persons sexualliv]],0)</f>
        <v>#VALUE!</v>
      </c>
      <c r="AA91" s="22" t="e">
        <f>IF(FIND(Tabell2[[#Headers],[Politiska åsikter]],Tabell2[[#This Row],[2.2 Ange vilken typ av känsliga personuppgifter som kommer behandlas i projektet.]])&gt;0,Tabell2[[#Headers],[Politiska åsikter]],0)</f>
        <v>#VALUE!</v>
      </c>
      <c r="AB91" s="22" t="e">
        <f>IF(FIND(Tabell2[[#Headers],[Religiös eller filosofisk övertygelse]],Tabell2[[#This Row],[2.2 Ange vilken typ av känsliga personuppgifter som kommer behandlas i projektet.]])&gt;0,Tabell2[[#Headers],[Religiös eller filosofisk övertygelse]],0)</f>
        <v>#VALUE!</v>
      </c>
      <c r="AC91" s="1" t="s">
        <v>1912</v>
      </c>
      <c r="AD91" s="1" t="s">
        <v>60</v>
      </c>
      <c r="AE91" s="26" t="s">
        <v>1913</v>
      </c>
      <c r="AF91" s="10" t="s">
        <v>174</v>
      </c>
      <c r="AG91" s="10">
        <f>IF(Tabell2[[#This Row],[Beräknat startdatum]]="Godkännandedatum",INDEX('EPM diarie'!D:H,MATCH(Tabell2[[#This Row],[DNR]],'EPM diarie'!D:D,0),5),Tabell2[[#This Row],[Beräknat startdatum]])</f>
        <v>43949</v>
      </c>
      <c r="AH91" s="26" t="s">
        <v>2032</v>
      </c>
      <c r="AI91" s="10">
        <v>44075</v>
      </c>
      <c r="AJ91" s="22">
        <f>Tabell2[[#This Row],[Beräknat slutdatum]]-Tabell2[[#This Row],[Kolumn1]]</f>
        <v>126</v>
      </c>
      <c r="AK91" s="1" t="s">
        <v>2123</v>
      </c>
      <c r="AL91" s="1">
        <v>6500</v>
      </c>
      <c r="AM91" s="1" t="s">
        <v>29</v>
      </c>
      <c r="AN91" s="2" t="s">
        <v>60</v>
      </c>
      <c r="AO91" s="54">
        <f>Tabell2[[#This Row],[Beräknat slutdatum]]-Tabell2[[#This Row],[Kolumn1]]</f>
        <v>126</v>
      </c>
    </row>
    <row r="92" spans="1:41" x14ac:dyDescent="0.25">
      <c r="A92" s="19" t="s">
        <v>502</v>
      </c>
      <c r="B92" s="20" t="str">
        <f>INDEX('EPM diarie'!D:E,MATCH(Tabell2[[#This Row],[DNR]],'EPM diarie'!D:D,0),2)</f>
        <v>Utredning av hjärtats systoliska och diastoliska funktion mätt med konventionell och "strain" echokardiografi hos IVA-patienter med COVID-19 med speciell inriktning lungkretsloppets blodtryck (SPICE)</v>
      </c>
      <c r="C92" s="21" t="s">
        <v>27</v>
      </c>
      <c r="D92" s="1" t="s">
        <v>61</v>
      </c>
      <c r="E92" s="1" t="str">
        <f>INDEX('EPM diarie'!D:J,MATCH(Tabell2[[#This Row],[DNR]],'EPM diarie'!D:D,0),7)</f>
        <v>Västra</v>
      </c>
      <c r="F92" s="1" t="s">
        <v>27</v>
      </c>
      <c r="G92" s="1"/>
      <c r="H92" s="1"/>
      <c r="I92" s="1"/>
      <c r="J92" s="1"/>
      <c r="K92" s="1" t="s">
        <v>165</v>
      </c>
      <c r="L92" s="1"/>
      <c r="M92" s="1" t="s">
        <v>29</v>
      </c>
      <c r="N92" s="1" t="s">
        <v>1786</v>
      </c>
      <c r="O92" s="22" t="e">
        <f>IF(FIND(Tabell2[[#Headers],[3 § 1 Forskningen kommer att samla in känsliga personuppgifter]],Tabell2[[#This Row],[2.1 På vilket eller vilka sätt handlar projektet om forskning]])&gt;0,Tabell2[[#Headers],[3 § 1 Forskningen kommer att samla in känsliga personuppgifter]],0)</f>
        <v>#VALUE!</v>
      </c>
      <c r="P9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9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2" s="22" t="e">
        <f>IF(FIND(Tabell2[[#Headers],[4 § 4 Forskningen avser ett fysiskt ingrepp på en avliden människa.]],Tabell2[[#This Row],[2.1 På vilket eller vilka sätt handlar projektet om forskning]])&gt;0,Tabell2[[#Headers],[4 § 4 Forskningen avser ett fysiskt ingrepp på en avliden människa.]],0)</f>
        <v>#VALUE!</v>
      </c>
      <c r="T9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2" s="1" t="s">
        <v>30</v>
      </c>
      <c r="V92" s="22" t="str">
        <f>IF(FIND(Tabell2[[#Headers],[Hälsa]],Tabell2[[#This Row],[2.2 Ange vilken typ av känsliga personuppgifter som kommer behandlas i projektet.]])&gt;0,Tabell2[[#Headers],[Hälsa]],0)</f>
        <v>Hälsa</v>
      </c>
      <c r="W92" s="22" t="e">
        <f>IF(FIND(Tabell2[[#Headers],[Genetiska uppgifter]],Tabell2[[#This Row],[2.2 Ange vilken typ av känsliga personuppgifter som kommer behandlas i projektet.]])&gt;0,Tabell2[[#Headers],[Genetiska uppgifter]],0)</f>
        <v>#VALUE!</v>
      </c>
      <c r="X92" s="22" t="e">
        <f>IF(FIND(Tabell2[[#Headers],[Ras eller etniskt ursprung]],Tabell2[[#This Row],[2.2 Ange vilken typ av känsliga personuppgifter som kommer behandlas i projektet.]])&gt;0,Tabell2[[#Headers],[Ras eller etniskt ursprung]],0)</f>
        <v>#VALUE!</v>
      </c>
      <c r="Y92" s="22" t="e">
        <f>IF(FIND(Tabell2[[#Headers],[Biometriska uppgifter]],Tabell2[[#This Row],[2.2 Ange vilken typ av känsliga personuppgifter som kommer behandlas i projektet.]])&gt;0,Tabell2[[#Headers],[Biometriska uppgifter]],0)</f>
        <v>#VALUE!</v>
      </c>
      <c r="Z92" s="22" t="e">
        <f>IF(FIND(Tabell2[[#Headers],[En persons sexualliv]],Tabell2[[#This Row],[2.2 Ange vilken typ av känsliga personuppgifter som kommer behandlas i projektet.]])&gt;0,Tabell2[[#Headers],[En persons sexualliv]],0)</f>
        <v>#VALUE!</v>
      </c>
      <c r="AA92" s="22" t="e">
        <f>IF(FIND(Tabell2[[#Headers],[Politiska åsikter]],Tabell2[[#This Row],[2.2 Ange vilken typ av känsliga personuppgifter som kommer behandlas i projektet.]])&gt;0,Tabell2[[#Headers],[Politiska åsikter]],0)</f>
        <v>#VALUE!</v>
      </c>
      <c r="AB92" s="22" t="e">
        <f>IF(FIND(Tabell2[[#Headers],[Religiös eller filosofisk övertygelse]],Tabell2[[#This Row],[2.2 Ange vilken typ av känsliga personuppgifter som kommer behandlas i projektet.]])&gt;0,Tabell2[[#Headers],[Religiös eller filosofisk övertygelse]],0)</f>
        <v>#VALUE!</v>
      </c>
      <c r="AC92" s="1" t="s">
        <v>1914</v>
      </c>
      <c r="AD92" s="1" t="s">
        <v>60</v>
      </c>
      <c r="AE92" s="26" t="s">
        <v>1915</v>
      </c>
      <c r="AF92" s="10" t="s">
        <v>174</v>
      </c>
      <c r="AG92" s="10">
        <f>IF(Tabell2[[#This Row],[Beräknat startdatum]]="Godkännandedatum",INDEX('EPM diarie'!D:H,MATCH(Tabell2[[#This Row],[DNR]],'EPM diarie'!D:D,0),5),Tabell2[[#This Row],[Beräknat startdatum]])</f>
        <v>43950</v>
      </c>
      <c r="AH92" s="28">
        <v>44012</v>
      </c>
      <c r="AI92" s="10">
        <f>Tabell2[[#This Row],[5.2 Beräknat slutdatum]]</f>
        <v>44012</v>
      </c>
      <c r="AJ92" s="22">
        <f>Tabell2[[#This Row],[Beräknat slutdatum]]-Tabell2[[#This Row],[Kolumn1]]</f>
        <v>62</v>
      </c>
      <c r="AK92" s="1" t="s">
        <v>2124</v>
      </c>
      <c r="AL92" s="1">
        <v>30</v>
      </c>
      <c r="AM92" s="1" t="s">
        <v>29</v>
      </c>
      <c r="AN92" s="2" t="s">
        <v>29</v>
      </c>
      <c r="AO92" s="54">
        <f>Tabell2[[#This Row],[Beräknat slutdatum]]-Tabell2[[#This Row],[Kolumn1]]</f>
        <v>62</v>
      </c>
    </row>
    <row r="93" spans="1:41" x14ac:dyDescent="0.25">
      <c r="A93" s="19" t="s">
        <v>536</v>
      </c>
      <c r="B93" s="20" t="str">
        <f>INDEX('EPM diarie'!D:E,MATCH(Tabell2[[#This Row],[DNR]],'EPM diarie'!D:D,0),2)</f>
        <v>Identifiering av biomarkörer hos patienter med SARS-Cov-2 infektion (COVID-19 sjukdom)</v>
      </c>
      <c r="C93" s="21" t="s">
        <v>27</v>
      </c>
      <c r="D93" s="1" t="s">
        <v>34</v>
      </c>
      <c r="E93" s="1" t="str">
        <f>INDEX('EPM diarie'!D:J,MATCH(Tabell2[[#This Row],[DNR]],'EPM diarie'!D:D,0),7)</f>
        <v>Stockholms</v>
      </c>
      <c r="F93" s="1" t="s">
        <v>52</v>
      </c>
      <c r="G93" s="1"/>
      <c r="H93" s="1"/>
      <c r="I93" s="1" t="s">
        <v>163</v>
      </c>
      <c r="J93" s="1"/>
      <c r="K93" s="1"/>
      <c r="L93" s="1"/>
      <c r="M93" s="1" t="s">
        <v>29</v>
      </c>
      <c r="N93" s="1" t="s">
        <v>1784</v>
      </c>
      <c r="O9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3" s="22" t="e">
        <f>IF(FIND(Tabell2[[#Headers],[4 § 1 Forskningen innebär ett fysiskt ingrepp på en forskningsperson]],Tabell2[[#This Row],[2.1 På vilket eller vilka sätt handlar projektet om forskning]])&gt;0,Tabell2[[#Headers],[4 § 1 Forskningen innebär ett fysiskt ingrepp på en forskningsperson]],0)</f>
        <v>#VALUE!</v>
      </c>
      <c r="Q9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3"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3" s="22" t="e">
        <f>IF(FIND(Tabell2[[#Headers],[4 § 4 Forskningen avser ett fysiskt ingrepp på en avliden människa.]],Tabell2[[#This Row],[2.1 På vilket eller vilka sätt handlar projektet om forskning]])&gt;0,Tabell2[[#Headers],[4 § 4 Forskningen avser ett fysiskt ingrepp på en avliden människa.]],0)</f>
        <v>#VALUE!</v>
      </c>
      <c r="T9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3" s="1" t="s">
        <v>1804</v>
      </c>
      <c r="V93" s="22" t="str">
        <f>IF(FIND(Tabell2[[#Headers],[Hälsa]],Tabell2[[#This Row],[2.2 Ange vilken typ av känsliga personuppgifter som kommer behandlas i projektet.]])&gt;0,Tabell2[[#Headers],[Hälsa]],0)</f>
        <v>Hälsa</v>
      </c>
      <c r="W93" s="22" t="str">
        <f>IF(FIND(Tabell2[[#Headers],[Genetiska uppgifter]],Tabell2[[#This Row],[2.2 Ange vilken typ av känsliga personuppgifter som kommer behandlas i projektet.]])&gt;0,Tabell2[[#Headers],[Genetiska uppgifter]],0)</f>
        <v>Genetiska uppgifter</v>
      </c>
      <c r="X93" s="22" t="e">
        <f>IF(FIND(Tabell2[[#Headers],[Ras eller etniskt ursprung]],Tabell2[[#This Row],[2.2 Ange vilken typ av känsliga personuppgifter som kommer behandlas i projektet.]])&gt;0,Tabell2[[#Headers],[Ras eller etniskt ursprung]],0)</f>
        <v>#VALUE!</v>
      </c>
      <c r="Y93" s="22" t="str">
        <f>IF(FIND(Tabell2[[#Headers],[Biometriska uppgifter]],Tabell2[[#This Row],[2.2 Ange vilken typ av känsliga personuppgifter som kommer behandlas i projektet.]])&gt;0,Tabell2[[#Headers],[Biometriska uppgifter]],0)</f>
        <v>Biometriska uppgifter</v>
      </c>
      <c r="Z93" s="22" t="e">
        <f>IF(FIND(Tabell2[[#Headers],[En persons sexualliv]],Tabell2[[#This Row],[2.2 Ange vilken typ av känsliga personuppgifter som kommer behandlas i projektet.]])&gt;0,Tabell2[[#Headers],[En persons sexualliv]],0)</f>
        <v>#VALUE!</v>
      </c>
      <c r="AA93" s="22" t="e">
        <f>IF(FIND(Tabell2[[#Headers],[Politiska åsikter]],Tabell2[[#This Row],[2.2 Ange vilken typ av känsliga personuppgifter som kommer behandlas i projektet.]])&gt;0,Tabell2[[#Headers],[Politiska åsikter]],0)</f>
        <v>#VALUE!</v>
      </c>
      <c r="AB93" s="22" t="e">
        <f>IF(FIND(Tabell2[[#Headers],[Religiös eller filosofisk övertygelse]],Tabell2[[#This Row],[2.2 Ange vilken typ av känsliga personuppgifter som kommer behandlas i projektet.]])&gt;0,Tabell2[[#Headers],[Religiös eller filosofisk övertygelse]],0)</f>
        <v>#VALUE!</v>
      </c>
      <c r="AC93" s="1" t="s">
        <v>1916</v>
      </c>
      <c r="AD93" s="1" t="s">
        <v>60</v>
      </c>
      <c r="AE93" s="26" t="s">
        <v>1887</v>
      </c>
      <c r="AF93" s="10" t="s">
        <v>174</v>
      </c>
      <c r="AG93" s="10">
        <f>IF(Tabell2[[#This Row],[Beräknat startdatum]]="Godkännandedatum",INDEX('EPM diarie'!D:H,MATCH(Tabell2[[#This Row],[DNR]],'EPM diarie'!D:D,0),5),Tabell2[[#This Row],[Beräknat startdatum]])</f>
        <v>43950</v>
      </c>
      <c r="AH93" s="26" t="s">
        <v>2033</v>
      </c>
      <c r="AI93" s="10">
        <v>44133</v>
      </c>
      <c r="AJ93" s="22">
        <f>Tabell2[[#This Row],[Beräknat slutdatum]]-Tabell2[[#This Row],[Kolumn1]]</f>
        <v>183</v>
      </c>
      <c r="AK93" s="1" t="s">
        <v>2125</v>
      </c>
      <c r="AL93" s="1">
        <v>100</v>
      </c>
      <c r="AM93" s="1" t="s">
        <v>29</v>
      </c>
      <c r="AN93" s="2" t="s">
        <v>29</v>
      </c>
      <c r="AO93" s="54">
        <f>Tabell2[[#This Row],[Beräknat slutdatum]]-Tabell2[[#This Row],[Kolumn1]]</f>
        <v>183</v>
      </c>
    </row>
    <row r="94" spans="1:41" x14ac:dyDescent="0.25">
      <c r="A94" s="19" t="s">
        <v>512</v>
      </c>
      <c r="B94" s="20" t="str">
        <f>INDEX('EPM diarie'!D:E,MATCH(Tabell2[[#This Row],[DNR]],'EPM diarie'!D:D,0),2)</f>
        <v>Spel om pengar och spelproblem under coronapandemin 2020</v>
      </c>
      <c r="C94" s="21" t="s">
        <v>27</v>
      </c>
      <c r="D94" s="1" t="s">
        <v>52</v>
      </c>
      <c r="E94" s="1" t="str">
        <f>INDEX('EPM diarie'!D:J,MATCH(Tabell2[[#This Row],[DNR]],'EPM diarie'!D:D,0),7)</f>
        <v>Stockholms</v>
      </c>
      <c r="F94" s="1" t="s">
        <v>27</v>
      </c>
      <c r="G94" s="1"/>
      <c r="H94" s="1"/>
      <c r="I94" s="1" t="s">
        <v>163</v>
      </c>
      <c r="J94" s="1"/>
      <c r="K94" s="1"/>
      <c r="L94" s="1"/>
      <c r="M94" s="1" t="s">
        <v>29</v>
      </c>
      <c r="N94" s="1" t="s">
        <v>36</v>
      </c>
      <c r="O9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4" s="22" t="e">
        <f>IF(FIND(Tabell2[[#Headers],[4 § 1 Forskningen innebär ett fysiskt ingrepp på en forskningsperson]],Tabell2[[#This Row],[2.1 På vilket eller vilka sätt handlar projektet om forskning]])&gt;0,Tabell2[[#Headers],[4 § 1 Forskningen innebär ett fysiskt ingrepp på en forskningsperson]],0)</f>
        <v>#VALUE!</v>
      </c>
      <c r="Q9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4" s="22" t="e">
        <f>IF(FIND(Tabell2[[#Headers],[4 § 4 Forskningen avser ett fysiskt ingrepp på en avliden människa.]],Tabell2[[#This Row],[2.1 På vilket eller vilka sätt handlar projektet om forskning]])&gt;0,Tabell2[[#Headers],[4 § 4 Forskningen avser ett fysiskt ingrepp på en avliden människa.]],0)</f>
        <v>#VALUE!</v>
      </c>
      <c r="T9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4" s="1" t="s">
        <v>30</v>
      </c>
      <c r="V94" s="22" t="str">
        <f>IF(FIND(Tabell2[[#Headers],[Hälsa]],Tabell2[[#This Row],[2.2 Ange vilken typ av känsliga personuppgifter som kommer behandlas i projektet.]])&gt;0,Tabell2[[#Headers],[Hälsa]],0)</f>
        <v>Hälsa</v>
      </c>
      <c r="W94" s="22" t="e">
        <f>IF(FIND(Tabell2[[#Headers],[Genetiska uppgifter]],Tabell2[[#This Row],[2.2 Ange vilken typ av känsliga personuppgifter som kommer behandlas i projektet.]])&gt;0,Tabell2[[#Headers],[Genetiska uppgifter]],0)</f>
        <v>#VALUE!</v>
      </c>
      <c r="X94" s="22" t="e">
        <f>IF(FIND(Tabell2[[#Headers],[Ras eller etniskt ursprung]],Tabell2[[#This Row],[2.2 Ange vilken typ av känsliga personuppgifter som kommer behandlas i projektet.]])&gt;0,Tabell2[[#Headers],[Ras eller etniskt ursprung]],0)</f>
        <v>#VALUE!</v>
      </c>
      <c r="Y94" s="22" t="e">
        <f>IF(FIND(Tabell2[[#Headers],[Biometriska uppgifter]],Tabell2[[#This Row],[2.2 Ange vilken typ av känsliga personuppgifter som kommer behandlas i projektet.]])&gt;0,Tabell2[[#Headers],[Biometriska uppgifter]],0)</f>
        <v>#VALUE!</v>
      </c>
      <c r="Z94" s="22" t="e">
        <f>IF(FIND(Tabell2[[#Headers],[En persons sexualliv]],Tabell2[[#This Row],[2.2 Ange vilken typ av känsliga personuppgifter som kommer behandlas i projektet.]])&gt;0,Tabell2[[#Headers],[En persons sexualliv]],0)</f>
        <v>#VALUE!</v>
      </c>
      <c r="AA94" s="22" t="e">
        <f>IF(FIND(Tabell2[[#Headers],[Politiska åsikter]],Tabell2[[#This Row],[2.2 Ange vilken typ av känsliga personuppgifter som kommer behandlas i projektet.]])&gt;0,Tabell2[[#Headers],[Politiska åsikter]],0)</f>
        <v>#VALUE!</v>
      </c>
      <c r="AB94" s="22" t="e">
        <f>IF(FIND(Tabell2[[#Headers],[Religiös eller filosofisk övertygelse]],Tabell2[[#This Row],[2.2 Ange vilken typ av känsliga personuppgifter som kommer behandlas i projektet.]])&gt;0,Tabell2[[#Headers],[Religiös eller filosofisk övertygelse]],0)</f>
        <v>#VALUE!</v>
      </c>
      <c r="AC94" s="1" t="s">
        <v>1917</v>
      </c>
      <c r="AD94" s="1" t="s">
        <v>60</v>
      </c>
      <c r="AE94" s="26" t="s">
        <v>1808</v>
      </c>
      <c r="AF94" s="10">
        <v>43951</v>
      </c>
      <c r="AG94" s="10">
        <f>IF(Tabell2[[#This Row],[Beräknat startdatum]]="Godkännandedatum",INDEX('EPM diarie'!D:H,MATCH(Tabell2[[#This Row],[DNR]],'EPM diarie'!D:D,0),5),Tabell2[[#This Row],[Beräknat startdatum]])</f>
        <v>43951</v>
      </c>
      <c r="AH94" s="26" t="s">
        <v>2001</v>
      </c>
      <c r="AI94" s="10">
        <v>44104</v>
      </c>
      <c r="AJ94" s="22">
        <f>Tabell2[[#This Row],[Beräknat slutdatum]]-Tabell2[[#This Row],[Kolumn1]]</f>
        <v>153</v>
      </c>
      <c r="AK94" s="1" t="s">
        <v>2126</v>
      </c>
      <c r="AL94" s="1">
        <v>4000</v>
      </c>
      <c r="AM94" s="1" t="s">
        <v>29</v>
      </c>
      <c r="AN94" s="2" t="s">
        <v>29</v>
      </c>
      <c r="AO94" s="54">
        <f>Tabell2[[#This Row],[Beräknat slutdatum]]-Tabell2[[#This Row],[Kolumn1]]</f>
        <v>153</v>
      </c>
    </row>
    <row r="95" spans="1:41" x14ac:dyDescent="0.25">
      <c r="A95" s="19" t="s">
        <v>636</v>
      </c>
      <c r="B95" s="20" t="str">
        <f>INDEX('EPM diarie'!D:E,MATCH(Tabell2[[#This Row],[DNR]],'EPM diarie'!D:D,0),2)</f>
        <v>Covid-19-epidemin i Sverige och kardiometabol sjukdom. Spridning, riskfaktorer och konsekvenser</v>
      </c>
      <c r="C95" s="21" t="s">
        <v>27</v>
      </c>
      <c r="D95" s="1" t="s">
        <v>287</v>
      </c>
      <c r="E95" s="1" t="str">
        <f>INDEX('EPM diarie'!D:J,MATCH(Tabell2[[#This Row],[DNR]],'EPM diarie'!D:D,0),7)</f>
        <v>Västra</v>
      </c>
      <c r="F95" s="1" t="s">
        <v>27</v>
      </c>
      <c r="G95" s="1"/>
      <c r="H95" s="1"/>
      <c r="I95" s="1"/>
      <c r="J95" s="1"/>
      <c r="K95" s="1" t="s">
        <v>165</v>
      </c>
      <c r="L95" s="1"/>
      <c r="M95" s="1" t="s">
        <v>29</v>
      </c>
      <c r="N95" s="1" t="s">
        <v>36</v>
      </c>
      <c r="O9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5" s="22" t="e">
        <f>IF(FIND(Tabell2[[#Headers],[4 § 1 Forskningen innebär ett fysiskt ingrepp på en forskningsperson]],Tabell2[[#This Row],[2.1 På vilket eller vilka sätt handlar projektet om forskning]])&gt;0,Tabell2[[#Headers],[4 § 1 Forskningen innebär ett fysiskt ingrepp på en forskningsperson]],0)</f>
        <v>#VALUE!</v>
      </c>
      <c r="Q9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5" s="22" t="e">
        <f>IF(FIND(Tabell2[[#Headers],[4 § 4 Forskningen avser ett fysiskt ingrepp på en avliden människa.]],Tabell2[[#This Row],[2.1 På vilket eller vilka sätt handlar projektet om forskning]])&gt;0,Tabell2[[#Headers],[4 § 4 Forskningen avser ett fysiskt ingrepp på en avliden människa.]],0)</f>
        <v>#VALUE!</v>
      </c>
      <c r="T9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5" s="1" t="s">
        <v>30</v>
      </c>
      <c r="V95" s="22" t="str">
        <f>IF(FIND(Tabell2[[#Headers],[Hälsa]],Tabell2[[#This Row],[2.2 Ange vilken typ av känsliga personuppgifter som kommer behandlas i projektet.]])&gt;0,Tabell2[[#Headers],[Hälsa]],0)</f>
        <v>Hälsa</v>
      </c>
      <c r="W95" s="22" t="e">
        <f>IF(FIND(Tabell2[[#Headers],[Genetiska uppgifter]],Tabell2[[#This Row],[2.2 Ange vilken typ av känsliga personuppgifter som kommer behandlas i projektet.]])&gt;0,Tabell2[[#Headers],[Genetiska uppgifter]],0)</f>
        <v>#VALUE!</v>
      </c>
      <c r="X95" s="22" t="e">
        <f>IF(FIND(Tabell2[[#Headers],[Ras eller etniskt ursprung]],Tabell2[[#This Row],[2.2 Ange vilken typ av känsliga personuppgifter som kommer behandlas i projektet.]])&gt;0,Tabell2[[#Headers],[Ras eller etniskt ursprung]],0)</f>
        <v>#VALUE!</v>
      </c>
      <c r="Y95" s="22" t="e">
        <f>IF(FIND(Tabell2[[#Headers],[Biometriska uppgifter]],Tabell2[[#This Row],[2.2 Ange vilken typ av känsliga personuppgifter som kommer behandlas i projektet.]])&gt;0,Tabell2[[#Headers],[Biometriska uppgifter]],0)</f>
        <v>#VALUE!</v>
      </c>
      <c r="Z95" s="22" t="e">
        <f>IF(FIND(Tabell2[[#Headers],[En persons sexualliv]],Tabell2[[#This Row],[2.2 Ange vilken typ av känsliga personuppgifter som kommer behandlas i projektet.]])&gt;0,Tabell2[[#Headers],[En persons sexualliv]],0)</f>
        <v>#VALUE!</v>
      </c>
      <c r="AA95" s="22" t="e">
        <f>IF(FIND(Tabell2[[#Headers],[Politiska åsikter]],Tabell2[[#This Row],[2.2 Ange vilken typ av känsliga personuppgifter som kommer behandlas i projektet.]])&gt;0,Tabell2[[#Headers],[Politiska åsikter]],0)</f>
        <v>#VALUE!</v>
      </c>
      <c r="AB95" s="22" t="e">
        <f>IF(FIND(Tabell2[[#Headers],[Religiös eller filosofisk övertygelse]],Tabell2[[#This Row],[2.2 Ange vilken typ av känsliga personuppgifter som kommer behandlas i projektet.]])&gt;0,Tabell2[[#Headers],[Religiös eller filosofisk övertygelse]],0)</f>
        <v>#VALUE!</v>
      </c>
      <c r="AC95" s="1" t="s">
        <v>1918</v>
      </c>
      <c r="AD95" s="1" t="s">
        <v>60</v>
      </c>
      <c r="AE95" s="26">
        <v>2020</v>
      </c>
      <c r="AF95" s="10" t="s">
        <v>174</v>
      </c>
      <c r="AG95" s="10">
        <f>IF(Tabell2[[#This Row],[Beräknat startdatum]]="Godkännandedatum",INDEX('EPM diarie'!D:H,MATCH(Tabell2[[#This Row],[DNR]],'EPM diarie'!D:D,0),5),Tabell2[[#This Row],[Beräknat startdatum]])</f>
        <v>43951</v>
      </c>
      <c r="AH95" s="26" t="s">
        <v>2034</v>
      </c>
      <c r="AI95" s="10">
        <v>46022</v>
      </c>
      <c r="AJ95" s="22">
        <f>Tabell2[[#This Row],[Beräknat slutdatum]]-Tabell2[[#This Row],[Kolumn1]]</f>
        <v>2071</v>
      </c>
      <c r="AK95" s="1" t="s">
        <v>2127</v>
      </c>
      <c r="AL95" s="1">
        <v>10000000</v>
      </c>
      <c r="AM95" s="1" t="s">
        <v>60</v>
      </c>
      <c r="AN95" s="2" t="s">
        <v>60</v>
      </c>
      <c r="AO95" s="54">
        <f>Tabell2[[#This Row],[Beräknat slutdatum]]-Tabell2[[#This Row],[Kolumn1]]</f>
        <v>2071</v>
      </c>
    </row>
    <row r="96" spans="1:41" x14ac:dyDescent="0.25">
      <c r="A96" s="19" t="s">
        <v>309</v>
      </c>
      <c r="B96" s="20" t="str">
        <f>INDEX('EPM diarie'!D:E,MATCH(Tabell2[[#This Row],[DNR]],'EPM diarie'!D:D,0),2)</f>
        <v>Läkemedel som påverkar ACE2 och COVID-19-prognos</v>
      </c>
      <c r="C96" s="21" t="s">
        <v>27</v>
      </c>
      <c r="D96" s="1" t="s">
        <v>263</v>
      </c>
      <c r="E96" s="1" t="str">
        <f>INDEX('EPM diarie'!D:J,MATCH(Tabell2[[#This Row],[DNR]],'EPM diarie'!D:D,0),7)</f>
        <v>Uppsala-Örebro</v>
      </c>
      <c r="F96" s="1" t="s">
        <v>27</v>
      </c>
      <c r="G96" s="1"/>
      <c r="H96" s="1" t="s">
        <v>162</v>
      </c>
      <c r="I96" s="1"/>
      <c r="J96" s="1"/>
      <c r="K96" s="1"/>
      <c r="L96" s="1"/>
      <c r="M96" s="1" t="s">
        <v>29</v>
      </c>
      <c r="N96" s="1" t="s">
        <v>36</v>
      </c>
      <c r="O9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6" s="22" t="e">
        <f>IF(FIND(Tabell2[[#Headers],[4 § 1 Forskningen innebär ett fysiskt ingrepp på en forskningsperson]],Tabell2[[#This Row],[2.1 På vilket eller vilka sätt handlar projektet om forskning]])&gt;0,Tabell2[[#Headers],[4 § 1 Forskningen innebär ett fysiskt ingrepp på en forskningsperson]],0)</f>
        <v>#VALUE!</v>
      </c>
      <c r="Q9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6" s="22" t="e">
        <f>IF(FIND(Tabell2[[#Headers],[4 § 4 Forskningen avser ett fysiskt ingrepp på en avliden människa.]],Tabell2[[#This Row],[2.1 På vilket eller vilka sätt handlar projektet om forskning]])&gt;0,Tabell2[[#Headers],[4 § 4 Forskningen avser ett fysiskt ingrepp på en avliden människa.]],0)</f>
        <v>#VALUE!</v>
      </c>
      <c r="T9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6" s="1" t="s">
        <v>30</v>
      </c>
      <c r="V96" s="22" t="str">
        <f>IF(FIND(Tabell2[[#Headers],[Hälsa]],Tabell2[[#This Row],[2.2 Ange vilken typ av känsliga personuppgifter som kommer behandlas i projektet.]])&gt;0,Tabell2[[#Headers],[Hälsa]],0)</f>
        <v>Hälsa</v>
      </c>
      <c r="W96" s="22" t="e">
        <f>IF(FIND(Tabell2[[#Headers],[Genetiska uppgifter]],Tabell2[[#This Row],[2.2 Ange vilken typ av känsliga personuppgifter som kommer behandlas i projektet.]])&gt;0,Tabell2[[#Headers],[Genetiska uppgifter]],0)</f>
        <v>#VALUE!</v>
      </c>
      <c r="X96" s="22" t="e">
        <f>IF(FIND(Tabell2[[#Headers],[Ras eller etniskt ursprung]],Tabell2[[#This Row],[2.2 Ange vilken typ av känsliga personuppgifter som kommer behandlas i projektet.]])&gt;0,Tabell2[[#Headers],[Ras eller etniskt ursprung]],0)</f>
        <v>#VALUE!</v>
      </c>
      <c r="Y96" s="22" t="e">
        <f>IF(FIND(Tabell2[[#Headers],[Biometriska uppgifter]],Tabell2[[#This Row],[2.2 Ange vilken typ av känsliga personuppgifter som kommer behandlas i projektet.]])&gt;0,Tabell2[[#Headers],[Biometriska uppgifter]],0)</f>
        <v>#VALUE!</v>
      </c>
      <c r="Z96" s="22" t="e">
        <f>IF(FIND(Tabell2[[#Headers],[En persons sexualliv]],Tabell2[[#This Row],[2.2 Ange vilken typ av känsliga personuppgifter som kommer behandlas i projektet.]])&gt;0,Tabell2[[#Headers],[En persons sexualliv]],0)</f>
        <v>#VALUE!</v>
      </c>
      <c r="AA96" s="22" t="e">
        <f>IF(FIND(Tabell2[[#Headers],[Politiska åsikter]],Tabell2[[#This Row],[2.2 Ange vilken typ av känsliga personuppgifter som kommer behandlas i projektet.]])&gt;0,Tabell2[[#Headers],[Politiska åsikter]],0)</f>
        <v>#VALUE!</v>
      </c>
      <c r="AB96" s="22" t="e">
        <f>IF(FIND(Tabell2[[#Headers],[Religiös eller filosofisk övertygelse]],Tabell2[[#This Row],[2.2 Ange vilken typ av känsliga personuppgifter som kommer behandlas i projektet.]])&gt;0,Tabell2[[#Headers],[Religiös eller filosofisk övertygelse]],0)</f>
        <v>#VALUE!</v>
      </c>
      <c r="AC96" s="1" t="s">
        <v>1919</v>
      </c>
      <c r="AD96" s="1" t="s">
        <v>60</v>
      </c>
      <c r="AE96" s="26" t="s">
        <v>80</v>
      </c>
      <c r="AF96" s="10">
        <v>44012</v>
      </c>
      <c r="AG96" s="10">
        <f>IF(Tabell2[[#This Row],[Beräknat startdatum]]="Godkännandedatum",INDEX('EPM diarie'!D:H,MATCH(Tabell2[[#This Row],[DNR]],'EPM diarie'!D:D,0),5),Tabell2[[#This Row],[Beräknat startdatum]])</f>
        <v>44012</v>
      </c>
      <c r="AH96" s="26" t="s">
        <v>49</v>
      </c>
      <c r="AI96" s="10">
        <v>44196</v>
      </c>
      <c r="AJ96" s="22">
        <f>Tabell2[[#This Row],[Beräknat slutdatum]]-Tabell2[[#This Row],[Kolumn1]]</f>
        <v>184</v>
      </c>
      <c r="AK96" s="1" t="s">
        <v>2128</v>
      </c>
      <c r="AL96" s="1">
        <v>1500000</v>
      </c>
      <c r="AM96" s="1" t="s">
        <v>29</v>
      </c>
      <c r="AN96" s="2" t="s">
        <v>60</v>
      </c>
      <c r="AO96" s="54">
        <f>Tabell2[[#This Row],[Beräknat slutdatum]]-Tabell2[[#This Row],[Kolumn1]]</f>
        <v>184</v>
      </c>
    </row>
    <row r="97" spans="1:41" x14ac:dyDescent="0.25">
      <c r="A97" s="19" t="s">
        <v>592</v>
      </c>
      <c r="B97" s="20" t="str">
        <f>INDEX('EPM diarie'!D:E,MATCH(Tabell2[[#This Row],[DNR]],'EPM diarie'!D:D,0),2)</f>
        <v>COVID-19 i tidig graviditet</v>
      </c>
      <c r="C97" s="21" t="s">
        <v>27</v>
      </c>
      <c r="D97" s="1" t="s">
        <v>34</v>
      </c>
      <c r="E97" s="1" t="str">
        <f>INDEX('EPM diarie'!D:J,MATCH(Tabell2[[#This Row],[DNR]],'EPM diarie'!D:D,0),7)</f>
        <v>Stockholms</v>
      </c>
      <c r="F97" s="1" t="s">
        <v>27</v>
      </c>
      <c r="G97" s="1"/>
      <c r="H97" s="1"/>
      <c r="I97" s="1" t="s">
        <v>163</v>
      </c>
      <c r="J97" s="1"/>
      <c r="K97" s="1"/>
      <c r="L97" s="1"/>
      <c r="M97" s="1" t="s">
        <v>29</v>
      </c>
      <c r="N97" s="1" t="s">
        <v>1784</v>
      </c>
      <c r="O9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7" s="22" t="e">
        <f>IF(FIND(Tabell2[[#Headers],[4 § 1 Forskningen innebär ett fysiskt ingrepp på en forskningsperson]],Tabell2[[#This Row],[2.1 På vilket eller vilka sätt handlar projektet om forskning]])&gt;0,Tabell2[[#Headers],[4 § 1 Forskningen innebär ett fysiskt ingrepp på en forskningsperson]],0)</f>
        <v>#VALUE!</v>
      </c>
      <c r="Q9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97" s="22" t="e">
        <f>IF(FIND(Tabell2[[#Headers],[4 § 4 Forskningen avser ett fysiskt ingrepp på en avliden människa.]],Tabell2[[#This Row],[2.1 På vilket eller vilka sätt handlar projektet om forskning]])&gt;0,Tabell2[[#Headers],[4 § 4 Forskningen avser ett fysiskt ingrepp på en avliden människa.]],0)</f>
        <v>#VALUE!</v>
      </c>
      <c r="T9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7" s="1" t="s">
        <v>30</v>
      </c>
      <c r="V97" s="22" t="str">
        <f>IF(FIND(Tabell2[[#Headers],[Hälsa]],Tabell2[[#This Row],[2.2 Ange vilken typ av känsliga personuppgifter som kommer behandlas i projektet.]])&gt;0,Tabell2[[#Headers],[Hälsa]],0)</f>
        <v>Hälsa</v>
      </c>
      <c r="W97" s="22" t="e">
        <f>IF(FIND(Tabell2[[#Headers],[Genetiska uppgifter]],Tabell2[[#This Row],[2.2 Ange vilken typ av känsliga personuppgifter som kommer behandlas i projektet.]])&gt;0,Tabell2[[#Headers],[Genetiska uppgifter]],0)</f>
        <v>#VALUE!</v>
      </c>
      <c r="X97" s="22" t="e">
        <f>IF(FIND(Tabell2[[#Headers],[Ras eller etniskt ursprung]],Tabell2[[#This Row],[2.2 Ange vilken typ av känsliga personuppgifter som kommer behandlas i projektet.]])&gt;0,Tabell2[[#Headers],[Ras eller etniskt ursprung]],0)</f>
        <v>#VALUE!</v>
      </c>
      <c r="Y97" s="22" t="e">
        <f>IF(FIND(Tabell2[[#Headers],[Biometriska uppgifter]],Tabell2[[#This Row],[2.2 Ange vilken typ av känsliga personuppgifter som kommer behandlas i projektet.]])&gt;0,Tabell2[[#Headers],[Biometriska uppgifter]],0)</f>
        <v>#VALUE!</v>
      </c>
      <c r="Z97" s="22" t="e">
        <f>IF(FIND(Tabell2[[#Headers],[En persons sexualliv]],Tabell2[[#This Row],[2.2 Ange vilken typ av känsliga personuppgifter som kommer behandlas i projektet.]])&gt;0,Tabell2[[#Headers],[En persons sexualliv]],0)</f>
        <v>#VALUE!</v>
      </c>
      <c r="AA97" s="22" t="e">
        <f>IF(FIND(Tabell2[[#Headers],[Politiska åsikter]],Tabell2[[#This Row],[2.2 Ange vilken typ av känsliga personuppgifter som kommer behandlas i projektet.]])&gt;0,Tabell2[[#Headers],[Politiska åsikter]],0)</f>
        <v>#VALUE!</v>
      </c>
      <c r="AB97" s="22" t="e">
        <f>IF(FIND(Tabell2[[#Headers],[Religiös eller filosofisk övertygelse]],Tabell2[[#This Row],[2.2 Ange vilken typ av känsliga personuppgifter som kommer behandlas i projektet.]])&gt;0,Tabell2[[#Headers],[Religiös eller filosofisk övertygelse]],0)</f>
        <v>#VALUE!</v>
      </c>
      <c r="AC97" s="1" t="s">
        <v>1920</v>
      </c>
      <c r="AD97" s="1" t="s">
        <v>60</v>
      </c>
      <c r="AE97" s="26" t="s">
        <v>1921</v>
      </c>
      <c r="AF97" s="10" t="s">
        <v>174</v>
      </c>
      <c r="AG97" s="10">
        <f>IF(Tabell2[[#This Row],[Beräknat startdatum]]="Godkännandedatum",INDEX('EPM diarie'!D:H,MATCH(Tabell2[[#This Row],[DNR]],'EPM diarie'!D:D,0),5),Tabell2[[#This Row],[Beräknat startdatum]])</f>
        <v>43955</v>
      </c>
      <c r="AH97" s="26" t="s">
        <v>2035</v>
      </c>
      <c r="AI97" s="10">
        <v>44412</v>
      </c>
      <c r="AJ97" s="22">
        <f>Tabell2[[#This Row],[Beräknat slutdatum]]-Tabell2[[#This Row],[Kolumn1]]</f>
        <v>457</v>
      </c>
      <c r="AK97" s="1" t="s">
        <v>2129</v>
      </c>
      <c r="AL97" s="1" t="s">
        <v>175</v>
      </c>
      <c r="AM97" s="1" t="s">
        <v>29</v>
      </c>
      <c r="AN97" s="2" t="s">
        <v>29</v>
      </c>
      <c r="AO97" s="54">
        <f>Tabell2[[#This Row],[Beräknat slutdatum]]-Tabell2[[#This Row],[Kolumn1]]</f>
        <v>457</v>
      </c>
    </row>
    <row r="98" spans="1:41" x14ac:dyDescent="0.25">
      <c r="A98" s="19" t="s">
        <v>624</v>
      </c>
      <c r="B98" s="20" t="str">
        <f>INDEX('EPM diarie'!D:E,MATCH(Tabell2[[#This Row],[DNR]],'EPM diarie'!D:D,0),2)</f>
        <v>Njurultraljud för bedömning av risken att utveckla akut njurskada hos patienter med covid-19</v>
      </c>
      <c r="C98" s="21" t="s">
        <v>27</v>
      </c>
      <c r="D98" s="1" t="s">
        <v>34</v>
      </c>
      <c r="E98" s="1" t="str">
        <f>INDEX('EPM diarie'!D:J,MATCH(Tabell2[[#This Row],[DNR]],'EPM diarie'!D:D,0),7)</f>
        <v>Stockholms</v>
      </c>
      <c r="F98" s="1" t="s">
        <v>27</v>
      </c>
      <c r="G98" s="1"/>
      <c r="H98" s="1"/>
      <c r="I98" s="1" t="s">
        <v>163</v>
      </c>
      <c r="J98" s="1"/>
      <c r="K98" s="1"/>
      <c r="L98" s="1"/>
      <c r="M98" s="1" t="s">
        <v>29</v>
      </c>
      <c r="N98" s="1" t="s">
        <v>36</v>
      </c>
      <c r="O9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8" s="22" t="e">
        <f>IF(FIND(Tabell2[[#Headers],[4 § 1 Forskningen innebär ett fysiskt ingrepp på en forskningsperson]],Tabell2[[#This Row],[2.1 På vilket eller vilka sätt handlar projektet om forskning]])&gt;0,Tabell2[[#Headers],[4 § 1 Forskningen innebär ett fysiskt ingrepp på en forskningsperson]],0)</f>
        <v>#VALUE!</v>
      </c>
      <c r="Q9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8" s="22" t="e">
        <f>IF(FIND(Tabell2[[#Headers],[4 § 4 Forskningen avser ett fysiskt ingrepp på en avliden människa.]],Tabell2[[#This Row],[2.1 På vilket eller vilka sätt handlar projektet om forskning]])&gt;0,Tabell2[[#Headers],[4 § 4 Forskningen avser ett fysiskt ingrepp på en avliden människa.]],0)</f>
        <v>#VALUE!</v>
      </c>
      <c r="T9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8" s="1" t="s">
        <v>30</v>
      </c>
      <c r="V98" s="22" t="str">
        <f>IF(FIND(Tabell2[[#Headers],[Hälsa]],Tabell2[[#This Row],[2.2 Ange vilken typ av känsliga personuppgifter som kommer behandlas i projektet.]])&gt;0,Tabell2[[#Headers],[Hälsa]],0)</f>
        <v>Hälsa</v>
      </c>
      <c r="W98" s="22" t="e">
        <f>IF(FIND(Tabell2[[#Headers],[Genetiska uppgifter]],Tabell2[[#This Row],[2.2 Ange vilken typ av känsliga personuppgifter som kommer behandlas i projektet.]])&gt;0,Tabell2[[#Headers],[Genetiska uppgifter]],0)</f>
        <v>#VALUE!</v>
      </c>
      <c r="X98" s="22" t="e">
        <f>IF(FIND(Tabell2[[#Headers],[Ras eller etniskt ursprung]],Tabell2[[#This Row],[2.2 Ange vilken typ av känsliga personuppgifter som kommer behandlas i projektet.]])&gt;0,Tabell2[[#Headers],[Ras eller etniskt ursprung]],0)</f>
        <v>#VALUE!</v>
      </c>
      <c r="Y98" s="22" t="e">
        <f>IF(FIND(Tabell2[[#Headers],[Biometriska uppgifter]],Tabell2[[#This Row],[2.2 Ange vilken typ av känsliga personuppgifter som kommer behandlas i projektet.]])&gt;0,Tabell2[[#Headers],[Biometriska uppgifter]],0)</f>
        <v>#VALUE!</v>
      </c>
      <c r="Z98" s="22" t="e">
        <f>IF(FIND(Tabell2[[#Headers],[En persons sexualliv]],Tabell2[[#This Row],[2.2 Ange vilken typ av känsliga personuppgifter som kommer behandlas i projektet.]])&gt;0,Tabell2[[#Headers],[En persons sexualliv]],0)</f>
        <v>#VALUE!</v>
      </c>
      <c r="AA98" s="22" t="e">
        <f>IF(FIND(Tabell2[[#Headers],[Politiska åsikter]],Tabell2[[#This Row],[2.2 Ange vilken typ av känsliga personuppgifter som kommer behandlas i projektet.]])&gt;0,Tabell2[[#Headers],[Politiska åsikter]],0)</f>
        <v>#VALUE!</v>
      </c>
      <c r="AB98" s="22" t="e">
        <f>IF(FIND(Tabell2[[#Headers],[Religiös eller filosofisk övertygelse]],Tabell2[[#This Row],[2.2 Ange vilken typ av känsliga personuppgifter som kommer behandlas i projektet.]])&gt;0,Tabell2[[#Headers],[Religiös eller filosofisk övertygelse]],0)</f>
        <v>#VALUE!</v>
      </c>
      <c r="AC98" s="1" t="s">
        <v>1922</v>
      </c>
      <c r="AD98" s="1" t="s">
        <v>60</v>
      </c>
      <c r="AE98" s="26" t="s">
        <v>1923</v>
      </c>
      <c r="AF98" s="10" t="s">
        <v>174</v>
      </c>
      <c r="AG98" s="10">
        <f>IF(Tabell2[[#This Row],[Beräknat startdatum]]="Godkännandedatum",INDEX('EPM diarie'!D:H,MATCH(Tabell2[[#This Row],[DNR]],'EPM diarie'!D:D,0),5),Tabell2[[#This Row],[Beräknat startdatum]])</f>
        <v>43955</v>
      </c>
      <c r="AH98" s="26" t="s">
        <v>2036</v>
      </c>
      <c r="AI98" s="10">
        <v>44562</v>
      </c>
      <c r="AJ98" s="22">
        <f>Tabell2[[#This Row],[Beräknat slutdatum]]-Tabell2[[#This Row],[Kolumn1]]</f>
        <v>607</v>
      </c>
      <c r="AK98" s="1" t="s">
        <v>2130</v>
      </c>
      <c r="AL98" s="1">
        <v>100</v>
      </c>
      <c r="AM98" s="1" t="s">
        <v>29</v>
      </c>
      <c r="AN98" s="2" t="s">
        <v>29</v>
      </c>
      <c r="AO98" s="54">
        <f>Tabell2[[#This Row],[Beräknat slutdatum]]-Tabell2[[#This Row],[Kolumn1]]</f>
        <v>607</v>
      </c>
    </row>
    <row r="99" spans="1:41" x14ac:dyDescent="0.25">
      <c r="A99" s="19" t="s">
        <v>577</v>
      </c>
      <c r="B99" s="20" t="str">
        <f>INDEX('EPM diarie'!D:E,MATCH(Tabell2[[#This Row],[DNR]],'EPM diarie'!D:D,0),2)</f>
        <v>Psykologiska reaktioner på COVID-19 pandemin i den Svenska befolkningen: Psykisk hälsa, välbefinnande, sömn och infektionsförebyggande beteenden</v>
      </c>
      <c r="C99" s="21" t="s">
        <v>27</v>
      </c>
      <c r="D99" s="1" t="s">
        <v>263</v>
      </c>
      <c r="E99" s="1" t="str">
        <f>INDEX('EPM diarie'!D:J,MATCH(Tabell2[[#This Row],[DNR]],'EPM diarie'!D:D,0),7)</f>
        <v>Uppsala-Örebro</v>
      </c>
      <c r="F99" s="1" t="s">
        <v>27</v>
      </c>
      <c r="G99" s="1"/>
      <c r="H99" s="1" t="s">
        <v>162</v>
      </c>
      <c r="I99" s="1"/>
      <c r="J99" s="1"/>
      <c r="K99" s="1"/>
      <c r="L99" s="1"/>
      <c r="M99" s="1" t="s">
        <v>29</v>
      </c>
      <c r="N99" s="1" t="s">
        <v>36</v>
      </c>
      <c r="O9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99" s="22" t="e">
        <f>IF(FIND(Tabell2[[#Headers],[4 § 1 Forskningen innebär ett fysiskt ingrepp på en forskningsperson]],Tabell2[[#This Row],[2.1 På vilket eller vilka sätt handlar projektet om forskning]])&gt;0,Tabell2[[#Headers],[4 § 1 Forskningen innebär ett fysiskt ingrepp på en forskningsperson]],0)</f>
        <v>#VALUE!</v>
      </c>
      <c r="Q9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9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99" s="22" t="e">
        <f>IF(FIND(Tabell2[[#Headers],[4 § 4 Forskningen avser ett fysiskt ingrepp på en avliden människa.]],Tabell2[[#This Row],[2.1 På vilket eller vilka sätt handlar projektet om forskning]])&gt;0,Tabell2[[#Headers],[4 § 4 Forskningen avser ett fysiskt ingrepp på en avliden människa.]],0)</f>
        <v>#VALUE!</v>
      </c>
      <c r="T9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99" s="1" t="s">
        <v>1796</v>
      </c>
      <c r="V99" s="22" t="str">
        <f>IF(FIND(Tabell2[[#Headers],[Hälsa]],Tabell2[[#This Row],[2.2 Ange vilken typ av känsliga personuppgifter som kommer behandlas i projektet.]])&gt;0,Tabell2[[#Headers],[Hälsa]],0)</f>
        <v>Hälsa</v>
      </c>
      <c r="W99" s="22" t="e">
        <f>IF(FIND(Tabell2[[#Headers],[Genetiska uppgifter]],Tabell2[[#This Row],[2.2 Ange vilken typ av känsliga personuppgifter som kommer behandlas i projektet.]])&gt;0,Tabell2[[#Headers],[Genetiska uppgifter]],0)</f>
        <v>#VALUE!</v>
      </c>
      <c r="X99" s="22" t="str">
        <f>IF(FIND(Tabell2[[#Headers],[Ras eller etniskt ursprung]],Tabell2[[#This Row],[2.2 Ange vilken typ av känsliga personuppgifter som kommer behandlas i projektet.]])&gt;0,Tabell2[[#Headers],[Ras eller etniskt ursprung]],0)</f>
        <v>Ras eller etniskt ursprung</v>
      </c>
      <c r="Y99" s="22" t="e">
        <f>IF(FIND(Tabell2[[#Headers],[Biometriska uppgifter]],Tabell2[[#This Row],[2.2 Ange vilken typ av känsliga personuppgifter som kommer behandlas i projektet.]])&gt;0,Tabell2[[#Headers],[Biometriska uppgifter]],0)</f>
        <v>#VALUE!</v>
      </c>
      <c r="Z99" s="22" t="e">
        <f>IF(FIND(Tabell2[[#Headers],[En persons sexualliv]],Tabell2[[#This Row],[2.2 Ange vilken typ av känsliga personuppgifter som kommer behandlas i projektet.]])&gt;0,Tabell2[[#Headers],[En persons sexualliv]],0)</f>
        <v>#VALUE!</v>
      </c>
      <c r="AA99" s="22" t="e">
        <f>IF(FIND(Tabell2[[#Headers],[Politiska åsikter]],Tabell2[[#This Row],[2.2 Ange vilken typ av känsliga personuppgifter som kommer behandlas i projektet.]])&gt;0,Tabell2[[#Headers],[Politiska åsikter]],0)</f>
        <v>#VALUE!</v>
      </c>
      <c r="AB99" s="22" t="e">
        <f>IF(FIND(Tabell2[[#Headers],[Religiös eller filosofisk övertygelse]],Tabell2[[#This Row],[2.2 Ange vilken typ av känsliga personuppgifter som kommer behandlas i projektet.]])&gt;0,Tabell2[[#Headers],[Religiös eller filosofisk övertygelse]],0)</f>
        <v>#VALUE!</v>
      </c>
      <c r="AC99" s="1" t="s">
        <v>1924</v>
      </c>
      <c r="AD99" s="1" t="s">
        <v>60</v>
      </c>
      <c r="AE99" s="26" t="s">
        <v>1925</v>
      </c>
      <c r="AF99" s="10" t="s">
        <v>174</v>
      </c>
      <c r="AG99" s="10">
        <f>IF(Tabell2[[#This Row],[Beräknat startdatum]]="Godkännandedatum",INDEX('EPM diarie'!D:H,MATCH(Tabell2[[#This Row],[DNR]],'EPM diarie'!D:D,0),5),Tabell2[[#This Row],[Beräknat startdatum]])</f>
        <v>43956</v>
      </c>
      <c r="AH99" s="26" t="s">
        <v>2037</v>
      </c>
      <c r="AI99" s="10">
        <v>44347</v>
      </c>
      <c r="AJ99" s="22">
        <f>Tabell2[[#This Row],[Beräknat slutdatum]]-Tabell2[[#This Row],[Kolumn1]]</f>
        <v>391</v>
      </c>
      <c r="AK99" s="1" t="s">
        <v>2131</v>
      </c>
      <c r="AL99" s="1">
        <v>250</v>
      </c>
      <c r="AM99" s="1" t="s">
        <v>29</v>
      </c>
      <c r="AN99" s="2" t="s">
        <v>29</v>
      </c>
      <c r="AO99" s="54">
        <f>Tabell2[[#This Row],[Beräknat slutdatum]]-Tabell2[[#This Row],[Kolumn1]]</f>
        <v>391</v>
      </c>
    </row>
    <row r="100" spans="1:41" x14ac:dyDescent="0.25">
      <c r="A100" s="19" t="s">
        <v>574</v>
      </c>
      <c r="B100" s="20" t="str">
        <f>INDEX('EPM diarie'!D:E,MATCH(Tabell2[[#This Row],[DNR]],'EPM diarie'!D:D,0),2)</f>
        <v>Barn- och ungdomskirurgi i Sverige – omfattning, struktur, kvalitet och resultat, med speciellt fokus på Covid-19-epidemins effekter på operationsverksamheten.</v>
      </c>
      <c r="C100" s="21" t="s">
        <v>27</v>
      </c>
      <c r="D100" s="1" t="s">
        <v>157</v>
      </c>
      <c r="E100" s="1" t="str">
        <f>INDEX('EPM diarie'!D:J,MATCH(Tabell2[[#This Row],[DNR]],'EPM diarie'!D:D,0),7)</f>
        <v>Uppsala-Örebro</v>
      </c>
      <c r="F100" s="1" t="s">
        <v>27</v>
      </c>
      <c r="G100" s="1"/>
      <c r="H100" s="1" t="s">
        <v>162</v>
      </c>
      <c r="I100" s="1"/>
      <c r="J100" s="1"/>
      <c r="K100" s="1"/>
      <c r="L100" s="1"/>
      <c r="M100" s="1" t="s">
        <v>29</v>
      </c>
      <c r="N100" s="1" t="s">
        <v>36</v>
      </c>
      <c r="O10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0" s="22" t="e">
        <f>IF(FIND(Tabell2[[#Headers],[4 § 4 Forskningen avser ett fysiskt ingrepp på en avliden människa.]],Tabell2[[#This Row],[2.1 På vilket eller vilka sätt handlar projektet om forskning]])&gt;0,Tabell2[[#Headers],[4 § 4 Forskningen avser ett fysiskt ingrepp på en avliden människa.]],0)</f>
        <v>#VALUE!</v>
      </c>
      <c r="T10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0" s="1" t="s">
        <v>30</v>
      </c>
      <c r="V100" s="22" t="str">
        <f>IF(FIND(Tabell2[[#Headers],[Hälsa]],Tabell2[[#This Row],[2.2 Ange vilken typ av känsliga personuppgifter som kommer behandlas i projektet.]])&gt;0,Tabell2[[#Headers],[Hälsa]],0)</f>
        <v>Hälsa</v>
      </c>
      <c r="W100" s="22" t="e">
        <f>IF(FIND(Tabell2[[#Headers],[Genetiska uppgifter]],Tabell2[[#This Row],[2.2 Ange vilken typ av känsliga personuppgifter som kommer behandlas i projektet.]])&gt;0,Tabell2[[#Headers],[Genetiska uppgifter]],0)</f>
        <v>#VALUE!</v>
      </c>
      <c r="X100" s="22" t="e">
        <f>IF(FIND(Tabell2[[#Headers],[Ras eller etniskt ursprung]],Tabell2[[#This Row],[2.2 Ange vilken typ av känsliga personuppgifter som kommer behandlas i projektet.]])&gt;0,Tabell2[[#Headers],[Ras eller etniskt ursprung]],0)</f>
        <v>#VALUE!</v>
      </c>
      <c r="Y100" s="22" t="e">
        <f>IF(FIND(Tabell2[[#Headers],[Biometriska uppgifter]],Tabell2[[#This Row],[2.2 Ange vilken typ av känsliga personuppgifter som kommer behandlas i projektet.]])&gt;0,Tabell2[[#Headers],[Biometriska uppgifter]],0)</f>
        <v>#VALUE!</v>
      </c>
      <c r="Z100" s="22" t="e">
        <f>IF(FIND(Tabell2[[#Headers],[En persons sexualliv]],Tabell2[[#This Row],[2.2 Ange vilken typ av känsliga personuppgifter som kommer behandlas i projektet.]])&gt;0,Tabell2[[#Headers],[En persons sexualliv]],0)</f>
        <v>#VALUE!</v>
      </c>
      <c r="AA100" s="22" t="e">
        <f>IF(FIND(Tabell2[[#Headers],[Politiska åsikter]],Tabell2[[#This Row],[2.2 Ange vilken typ av känsliga personuppgifter som kommer behandlas i projektet.]])&gt;0,Tabell2[[#Headers],[Politiska åsikter]],0)</f>
        <v>#VALUE!</v>
      </c>
      <c r="AB100" s="22" t="e">
        <f>IF(FIND(Tabell2[[#Headers],[Religiös eller filosofisk övertygelse]],Tabell2[[#This Row],[2.2 Ange vilken typ av känsliga personuppgifter som kommer behandlas i projektet.]])&gt;0,Tabell2[[#Headers],[Religiös eller filosofisk övertygelse]],0)</f>
        <v>#VALUE!</v>
      </c>
      <c r="AC100" s="1" t="s">
        <v>1926</v>
      </c>
      <c r="AD100" s="1" t="s">
        <v>60</v>
      </c>
      <c r="AE100" s="26" t="s">
        <v>1836</v>
      </c>
      <c r="AF100" s="10">
        <v>43983</v>
      </c>
      <c r="AG100" s="10">
        <f>IF(Tabell2[[#This Row],[Beräknat startdatum]]="Godkännandedatum",INDEX('EPM diarie'!D:H,MATCH(Tabell2[[#This Row],[DNR]],'EPM diarie'!D:D,0),5),Tabell2[[#This Row],[Beräknat startdatum]])</f>
        <v>43983</v>
      </c>
      <c r="AH100" s="26" t="s">
        <v>2038</v>
      </c>
      <c r="AI100" s="10">
        <v>44227</v>
      </c>
      <c r="AJ100" s="22">
        <f>Tabell2[[#This Row],[Beräknat slutdatum]]-Tabell2[[#This Row],[Kolumn1]]</f>
        <v>244</v>
      </c>
      <c r="AK100" s="1" t="s">
        <v>2132</v>
      </c>
      <c r="AL100" s="1">
        <v>50000</v>
      </c>
      <c r="AM100" s="1" t="s">
        <v>60</v>
      </c>
      <c r="AN100" s="2" t="s">
        <v>60</v>
      </c>
      <c r="AO100" s="54">
        <f>Tabell2[[#This Row],[Beräknat slutdatum]]-Tabell2[[#This Row],[Kolumn1]]</f>
        <v>244</v>
      </c>
    </row>
    <row r="101" spans="1:41" x14ac:dyDescent="0.25">
      <c r="A101" s="19" t="s">
        <v>665</v>
      </c>
      <c r="B101" s="20" t="str">
        <f>INDEX('EPM diarie'!D:E,MATCH(Tabell2[[#This Row],[DNR]],'EPM diarie'!D:D,0),2)</f>
        <v>Påverkan av Covid-19-infektion hos cancerpatienter</v>
      </c>
      <c r="C101" s="21" t="s">
        <v>27</v>
      </c>
      <c r="D101" s="1" t="s">
        <v>34</v>
      </c>
      <c r="E101" s="1" t="str">
        <f>INDEX('EPM diarie'!D:J,MATCH(Tabell2[[#This Row],[DNR]],'EPM diarie'!D:D,0),7)</f>
        <v>Stockholms</v>
      </c>
      <c r="F101" s="1" t="s">
        <v>27</v>
      </c>
      <c r="G101" s="1"/>
      <c r="H101" s="1"/>
      <c r="I101" s="1" t="s">
        <v>163</v>
      </c>
      <c r="J101" s="1"/>
      <c r="K101" s="1"/>
      <c r="L101" s="1"/>
      <c r="M101" s="1" t="s">
        <v>29</v>
      </c>
      <c r="N101" s="1" t="s">
        <v>36</v>
      </c>
      <c r="O10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1" s="22" t="e">
        <f>IF(FIND(Tabell2[[#Headers],[4 § 4 Forskningen avser ett fysiskt ingrepp på en avliden människa.]],Tabell2[[#This Row],[2.1 På vilket eller vilka sätt handlar projektet om forskning]])&gt;0,Tabell2[[#Headers],[4 § 4 Forskningen avser ett fysiskt ingrepp på en avliden människa.]],0)</f>
        <v>#VALUE!</v>
      </c>
      <c r="T10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1" s="1" t="s">
        <v>30</v>
      </c>
      <c r="V101" s="22" t="str">
        <f>IF(FIND(Tabell2[[#Headers],[Hälsa]],Tabell2[[#This Row],[2.2 Ange vilken typ av känsliga personuppgifter som kommer behandlas i projektet.]])&gt;0,Tabell2[[#Headers],[Hälsa]],0)</f>
        <v>Hälsa</v>
      </c>
      <c r="W101" s="22" t="e">
        <f>IF(FIND(Tabell2[[#Headers],[Genetiska uppgifter]],Tabell2[[#This Row],[2.2 Ange vilken typ av känsliga personuppgifter som kommer behandlas i projektet.]])&gt;0,Tabell2[[#Headers],[Genetiska uppgifter]],0)</f>
        <v>#VALUE!</v>
      </c>
      <c r="X101" s="22" t="e">
        <f>IF(FIND(Tabell2[[#Headers],[Ras eller etniskt ursprung]],Tabell2[[#This Row],[2.2 Ange vilken typ av känsliga personuppgifter som kommer behandlas i projektet.]])&gt;0,Tabell2[[#Headers],[Ras eller etniskt ursprung]],0)</f>
        <v>#VALUE!</v>
      </c>
      <c r="Y101" s="22" t="e">
        <f>IF(FIND(Tabell2[[#Headers],[Biometriska uppgifter]],Tabell2[[#This Row],[2.2 Ange vilken typ av känsliga personuppgifter som kommer behandlas i projektet.]])&gt;0,Tabell2[[#Headers],[Biometriska uppgifter]],0)</f>
        <v>#VALUE!</v>
      </c>
      <c r="Z101" s="22" t="e">
        <f>IF(FIND(Tabell2[[#Headers],[En persons sexualliv]],Tabell2[[#This Row],[2.2 Ange vilken typ av känsliga personuppgifter som kommer behandlas i projektet.]])&gt;0,Tabell2[[#Headers],[En persons sexualliv]],0)</f>
        <v>#VALUE!</v>
      </c>
      <c r="AA101" s="22" t="e">
        <f>IF(FIND(Tabell2[[#Headers],[Politiska åsikter]],Tabell2[[#This Row],[2.2 Ange vilken typ av känsliga personuppgifter som kommer behandlas i projektet.]])&gt;0,Tabell2[[#Headers],[Politiska åsikter]],0)</f>
        <v>#VALUE!</v>
      </c>
      <c r="AB101" s="22" t="e">
        <f>IF(FIND(Tabell2[[#Headers],[Religiös eller filosofisk övertygelse]],Tabell2[[#This Row],[2.2 Ange vilken typ av känsliga personuppgifter som kommer behandlas i projektet.]])&gt;0,Tabell2[[#Headers],[Religiös eller filosofisk övertygelse]],0)</f>
        <v>#VALUE!</v>
      </c>
      <c r="AC101" s="1" t="s">
        <v>1927</v>
      </c>
      <c r="AD101" s="1" t="s">
        <v>60</v>
      </c>
      <c r="AE101" s="26" t="s">
        <v>1928</v>
      </c>
      <c r="AF101" s="10" t="s">
        <v>174</v>
      </c>
      <c r="AG101" s="10">
        <f>IF(Tabell2[[#This Row],[Beräknat startdatum]]="Godkännandedatum",INDEX('EPM diarie'!D:H,MATCH(Tabell2[[#This Row],[DNR]],'EPM diarie'!D:D,0),5),Tabell2[[#This Row],[Beräknat startdatum]])</f>
        <v>43957</v>
      </c>
      <c r="AH101" s="26" t="s">
        <v>2039</v>
      </c>
      <c r="AI101" s="10" t="s">
        <v>175</v>
      </c>
      <c r="AJ101" s="22" t="e">
        <f>Tabell2[[#This Row],[Beräknat slutdatum]]-Tabell2[[#This Row],[Kolumn1]]</f>
        <v>#VALUE!</v>
      </c>
      <c r="AK101" s="1" t="s">
        <v>2133</v>
      </c>
      <c r="AL101" s="1" t="s">
        <v>175</v>
      </c>
      <c r="AM101" s="1" t="s">
        <v>29</v>
      </c>
      <c r="AN101" s="2" t="s">
        <v>29</v>
      </c>
      <c r="AO101" s="54" t="e">
        <f>Tabell2[[#This Row],[Beräknat slutdatum]]-Tabell2[[#This Row],[Kolumn1]]</f>
        <v>#VALUE!</v>
      </c>
    </row>
    <row r="102" spans="1:41" x14ac:dyDescent="0.25">
      <c r="A102" s="19" t="s">
        <v>595</v>
      </c>
      <c r="B102" s="20" t="str">
        <f>INDEX('EPM diarie'!D:E,MATCH(Tabell2[[#This Row],[DNR]],'EPM diarie'!D:D,0),2)</f>
        <v>Mitokondriell funktion hos patienter med Covid-19</v>
      </c>
      <c r="C102" s="21" t="s">
        <v>27</v>
      </c>
      <c r="D102" s="1" t="s">
        <v>105</v>
      </c>
      <c r="E102" s="1" t="str">
        <f>INDEX('EPM diarie'!D:J,MATCH(Tabell2[[#This Row],[DNR]],'EPM diarie'!D:D,0),7)</f>
        <v>Södra</v>
      </c>
      <c r="F102" s="1" t="s">
        <v>27</v>
      </c>
      <c r="G102" s="1"/>
      <c r="H102" s="1"/>
      <c r="I102" s="1"/>
      <c r="J102" s="1"/>
      <c r="K102" s="1"/>
      <c r="L102" s="1" t="s">
        <v>166</v>
      </c>
      <c r="M102" s="1" t="s">
        <v>29</v>
      </c>
      <c r="N102" s="1" t="s">
        <v>1787</v>
      </c>
      <c r="O10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0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2" s="22" t="e">
        <f>IF(FIND(Tabell2[[#Headers],[4 § 4 Forskningen avser ett fysiskt ingrepp på en avliden människa.]],Tabell2[[#This Row],[2.1 På vilket eller vilka sätt handlar projektet om forskning]])&gt;0,Tabell2[[#Headers],[4 § 4 Forskningen avser ett fysiskt ingrepp på en avliden människa.]],0)</f>
        <v>#VALUE!</v>
      </c>
      <c r="T10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2" s="1" t="s">
        <v>30</v>
      </c>
      <c r="V102" s="22" t="str">
        <f>IF(FIND(Tabell2[[#Headers],[Hälsa]],Tabell2[[#This Row],[2.2 Ange vilken typ av känsliga personuppgifter som kommer behandlas i projektet.]])&gt;0,Tabell2[[#Headers],[Hälsa]],0)</f>
        <v>Hälsa</v>
      </c>
      <c r="W102" s="22" t="e">
        <f>IF(FIND(Tabell2[[#Headers],[Genetiska uppgifter]],Tabell2[[#This Row],[2.2 Ange vilken typ av känsliga personuppgifter som kommer behandlas i projektet.]])&gt;0,Tabell2[[#Headers],[Genetiska uppgifter]],0)</f>
        <v>#VALUE!</v>
      </c>
      <c r="X102" s="22" t="e">
        <f>IF(FIND(Tabell2[[#Headers],[Ras eller etniskt ursprung]],Tabell2[[#This Row],[2.2 Ange vilken typ av känsliga personuppgifter som kommer behandlas i projektet.]])&gt;0,Tabell2[[#Headers],[Ras eller etniskt ursprung]],0)</f>
        <v>#VALUE!</v>
      </c>
      <c r="Y102" s="22" t="e">
        <f>IF(FIND(Tabell2[[#Headers],[Biometriska uppgifter]],Tabell2[[#This Row],[2.2 Ange vilken typ av känsliga personuppgifter som kommer behandlas i projektet.]])&gt;0,Tabell2[[#Headers],[Biometriska uppgifter]],0)</f>
        <v>#VALUE!</v>
      </c>
      <c r="Z102" s="22" t="e">
        <f>IF(FIND(Tabell2[[#Headers],[En persons sexualliv]],Tabell2[[#This Row],[2.2 Ange vilken typ av känsliga personuppgifter som kommer behandlas i projektet.]])&gt;0,Tabell2[[#Headers],[En persons sexualliv]],0)</f>
        <v>#VALUE!</v>
      </c>
      <c r="AA102" s="22" t="e">
        <f>IF(FIND(Tabell2[[#Headers],[Politiska åsikter]],Tabell2[[#This Row],[2.2 Ange vilken typ av känsliga personuppgifter som kommer behandlas i projektet.]])&gt;0,Tabell2[[#Headers],[Politiska åsikter]],0)</f>
        <v>#VALUE!</v>
      </c>
      <c r="AB102" s="22" t="e">
        <f>IF(FIND(Tabell2[[#Headers],[Religiös eller filosofisk övertygelse]],Tabell2[[#This Row],[2.2 Ange vilken typ av känsliga personuppgifter som kommer behandlas i projektet.]])&gt;0,Tabell2[[#Headers],[Religiös eller filosofisk övertygelse]],0)</f>
        <v>#VALUE!</v>
      </c>
      <c r="AC102" s="1" t="s">
        <v>1929</v>
      </c>
      <c r="AD102" s="1" t="s">
        <v>60</v>
      </c>
      <c r="AE102" s="27">
        <v>43941</v>
      </c>
      <c r="AF102" s="10">
        <f>Tabell2[[#This Row],[5.1 Beräknat startdatum]]</f>
        <v>43941</v>
      </c>
      <c r="AG102" s="10">
        <f>IF(Tabell2[[#This Row],[Beräknat startdatum]]="Godkännandedatum",INDEX('EPM diarie'!D:H,MATCH(Tabell2[[#This Row],[DNR]],'EPM diarie'!D:D,0),5),Tabell2[[#This Row],[Beräknat startdatum]])</f>
        <v>43941</v>
      </c>
      <c r="AH102" s="27">
        <v>44671</v>
      </c>
      <c r="AI102" s="10">
        <f>Tabell2[[#This Row],[5.2 Beräknat slutdatum]]</f>
        <v>44671</v>
      </c>
      <c r="AJ102" s="22">
        <f>Tabell2[[#This Row],[Beräknat slutdatum]]-Tabell2[[#This Row],[Kolumn1]]</f>
        <v>730</v>
      </c>
      <c r="AK102" s="1" t="s">
        <v>2134</v>
      </c>
      <c r="AL102" s="1">
        <v>50</v>
      </c>
      <c r="AM102" s="1" t="s">
        <v>29</v>
      </c>
      <c r="AN102" s="2" t="s">
        <v>60</v>
      </c>
      <c r="AO102" s="54">
        <f>Tabell2[[#This Row],[Beräknat slutdatum]]-Tabell2[[#This Row],[Kolumn1]]</f>
        <v>730</v>
      </c>
    </row>
    <row r="103" spans="1:41" x14ac:dyDescent="0.25">
      <c r="A103" s="19" t="s">
        <v>260</v>
      </c>
      <c r="B103" s="20" t="str">
        <f>INDEX('EPM diarie'!D:E,MATCH(Tabell2[[#This Row],[DNR]],'EPM diarie'!D:D,0),2)</f>
        <v>Nationell kartläggning och e-hälsointerventioner för psykisk ohälsa bland svenska universitetsstudenter: Svenskt partnerskap i WHO-World Mental Health International College Student (WMH-ICS) studien:  En pilotstudie avseende enkätens genomförbarhet och initiala prevalenssiffror</v>
      </c>
      <c r="C103" s="21" t="s">
        <v>27</v>
      </c>
      <c r="D103" s="1" t="s">
        <v>263</v>
      </c>
      <c r="E103" s="1" t="str">
        <f>INDEX('EPM diarie'!D:J,MATCH(Tabell2[[#This Row],[DNR]],'EPM diarie'!D:D,0),7)</f>
        <v>Uppsala-Örebro</v>
      </c>
      <c r="F103" s="1" t="s">
        <v>27</v>
      </c>
      <c r="G103" s="1"/>
      <c r="H103" s="1" t="s">
        <v>162</v>
      </c>
      <c r="I103" s="1"/>
      <c r="J103" s="1"/>
      <c r="K103" s="1"/>
      <c r="L103" s="1"/>
      <c r="M103" s="1" t="s">
        <v>29</v>
      </c>
      <c r="N103" s="1" t="s">
        <v>36</v>
      </c>
      <c r="O10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3" s="22" t="e">
        <f>IF(FIND(Tabell2[[#Headers],[4 § 4 Forskningen avser ett fysiskt ingrepp på en avliden människa.]],Tabell2[[#This Row],[2.1 På vilket eller vilka sätt handlar projektet om forskning]])&gt;0,Tabell2[[#Headers],[4 § 4 Forskningen avser ett fysiskt ingrepp på en avliden människa.]],0)</f>
        <v>#VALUE!</v>
      </c>
      <c r="T10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3" s="1" t="s">
        <v>1805</v>
      </c>
      <c r="V103" s="22" t="str">
        <f>IF(FIND(Tabell2[[#Headers],[Hälsa]],Tabell2[[#This Row],[2.2 Ange vilken typ av känsliga personuppgifter som kommer behandlas i projektet.]])&gt;0,Tabell2[[#Headers],[Hälsa]],0)</f>
        <v>Hälsa</v>
      </c>
      <c r="W103" s="22" t="e">
        <f>IF(FIND(Tabell2[[#Headers],[Genetiska uppgifter]],Tabell2[[#This Row],[2.2 Ange vilken typ av känsliga personuppgifter som kommer behandlas i projektet.]])&gt;0,Tabell2[[#Headers],[Genetiska uppgifter]],0)</f>
        <v>#VALUE!</v>
      </c>
      <c r="X103" s="22" t="e">
        <f>IF(FIND(Tabell2[[#Headers],[Ras eller etniskt ursprung]],Tabell2[[#This Row],[2.2 Ange vilken typ av känsliga personuppgifter som kommer behandlas i projektet.]])&gt;0,Tabell2[[#Headers],[Ras eller etniskt ursprung]],0)</f>
        <v>#VALUE!</v>
      </c>
      <c r="Y103" s="22" t="e">
        <f>IF(FIND(Tabell2[[#Headers],[Biometriska uppgifter]],Tabell2[[#This Row],[2.2 Ange vilken typ av känsliga personuppgifter som kommer behandlas i projektet.]])&gt;0,Tabell2[[#Headers],[Biometriska uppgifter]],0)</f>
        <v>#VALUE!</v>
      </c>
      <c r="Z103" s="22" t="str">
        <f>IF(FIND(Tabell2[[#Headers],[En persons sexualliv]],Tabell2[[#This Row],[2.2 Ange vilken typ av känsliga personuppgifter som kommer behandlas i projektet.]])&gt;0,Tabell2[[#Headers],[En persons sexualliv]],0)</f>
        <v>En persons sexualliv</v>
      </c>
      <c r="AA103" s="22" t="e">
        <f>IF(FIND(Tabell2[[#Headers],[Politiska åsikter]],Tabell2[[#This Row],[2.2 Ange vilken typ av känsliga personuppgifter som kommer behandlas i projektet.]])&gt;0,Tabell2[[#Headers],[Politiska åsikter]],0)</f>
        <v>#VALUE!</v>
      </c>
      <c r="AB103" s="22" t="e">
        <f>IF(FIND(Tabell2[[#Headers],[Religiös eller filosofisk övertygelse]],Tabell2[[#This Row],[2.2 Ange vilken typ av känsliga personuppgifter som kommer behandlas i projektet.]])&gt;0,Tabell2[[#Headers],[Religiös eller filosofisk övertygelse]],0)</f>
        <v>#VALUE!</v>
      </c>
      <c r="AC103" s="1" t="s">
        <v>1930</v>
      </c>
      <c r="AD103" s="1"/>
      <c r="AE103" s="26" t="s">
        <v>1931</v>
      </c>
      <c r="AF103" s="10">
        <v>43966</v>
      </c>
      <c r="AG103" s="10">
        <f>IF(Tabell2[[#This Row],[Beräknat startdatum]]="Godkännandedatum",INDEX('EPM diarie'!D:H,MATCH(Tabell2[[#This Row],[DNR]],'EPM diarie'!D:D,0),5),Tabell2[[#This Row],[Beräknat startdatum]])</f>
        <v>43966</v>
      </c>
      <c r="AH103" s="26" t="s">
        <v>2040</v>
      </c>
      <c r="AI103" s="10">
        <v>44561</v>
      </c>
      <c r="AJ103" s="22">
        <f>Tabell2[[#This Row],[Beräknat slutdatum]]-Tabell2[[#This Row],[Kolumn1]]</f>
        <v>595</v>
      </c>
      <c r="AK103" s="1" t="s">
        <v>2135</v>
      </c>
      <c r="AL103" s="1">
        <v>2300</v>
      </c>
      <c r="AM103" s="1" t="s">
        <v>29</v>
      </c>
      <c r="AN103" s="2" t="s">
        <v>60</v>
      </c>
      <c r="AO103" s="54">
        <f>Tabell2[[#This Row],[Beräknat slutdatum]]-Tabell2[[#This Row],[Kolumn1]]</f>
        <v>595</v>
      </c>
    </row>
    <row r="104" spans="1:41" x14ac:dyDescent="0.25">
      <c r="A104" s="19" t="s">
        <v>467</v>
      </c>
      <c r="B104" s="20" t="str">
        <f>INDEX('EPM diarie'!D:E,MATCH(Tabell2[[#This Row],[DNR]],'EPM diarie'!D:D,0),2)</f>
        <v>”Covid-19 pandemin: Prioritering av patienter till intensivvård 
– Utveckling och implementering av etiskt beslutsstöd tillsammans med verksamheten ”</v>
      </c>
      <c r="C104" s="21" t="s">
        <v>27</v>
      </c>
      <c r="D104" s="1" t="s">
        <v>84</v>
      </c>
      <c r="E104" s="1" t="str">
        <f>INDEX('EPM diarie'!D:J,MATCH(Tabell2[[#This Row],[DNR]],'EPM diarie'!D:D,0),7)</f>
        <v>Uppsala-Örebro</v>
      </c>
      <c r="F104" s="1" t="s">
        <v>27</v>
      </c>
      <c r="G104" s="1"/>
      <c r="H104" s="1" t="s">
        <v>162</v>
      </c>
      <c r="I104" s="1"/>
      <c r="J104" s="1"/>
      <c r="K104" s="1"/>
      <c r="L104" s="1"/>
      <c r="M104" s="1" t="s">
        <v>29</v>
      </c>
      <c r="N104" s="1" t="s">
        <v>36</v>
      </c>
      <c r="O10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4" s="22" t="e">
        <f>IF(FIND(Tabell2[[#Headers],[4 § 4 Forskningen avser ett fysiskt ingrepp på en avliden människa.]],Tabell2[[#This Row],[2.1 På vilket eller vilka sätt handlar projektet om forskning]])&gt;0,Tabell2[[#Headers],[4 § 4 Forskningen avser ett fysiskt ingrepp på en avliden människa.]],0)</f>
        <v>#VALUE!</v>
      </c>
      <c r="T10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4" s="1" t="s">
        <v>30</v>
      </c>
      <c r="V104" s="22" t="str">
        <f>IF(FIND(Tabell2[[#Headers],[Hälsa]],Tabell2[[#This Row],[2.2 Ange vilken typ av känsliga personuppgifter som kommer behandlas i projektet.]])&gt;0,Tabell2[[#Headers],[Hälsa]],0)</f>
        <v>Hälsa</v>
      </c>
      <c r="W104" s="22" t="e">
        <f>IF(FIND(Tabell2[[#Headers],[Genetiska uppgifter]],Tabell2[[#This Row],[2.2 Ange vilken typ av känsliga personuppgifter som kommer behandlas i projektet.]])&gt;0,Tabell2[[#Headers],[Genetiska uppgifter]],0)</f>
        <v>#VALUE!</v>
      </c>
      <c r="X104" s="22" t="e">
        <f>IF(FIND(Tabell2[[#Headers],[Ras eller etniskt ursprung]],Tabell2[[#This Row],[2.2 Ange vilken typ av känsliga personuppgifter som kommer behandlas i projektet.]])&gt;0,Tabell2[[#Headers],[Ras eller etniskt ursprung]],0)</f>
        <v>#VALUE!</v>
      </c>
      <c r="Y104" s="22" t="e">
        <f>IF(FIND(Tabell2[[#Headers],[Biometriska uppgifter]],Tabell2[[#This Row],[2.2 Ange vilken typ av känsliga personuppgifter som kommer behandlas i projektet.]])&gt;0,Tabell2[[#Headers],[Biometriska uppgifter]],0)</f>
        <v>#VALUE!</v>
      </c>
      <c r="Z104" s="22" t="e">
        <f>IF(FIND(Tabell2[[#Headers],[En persons sexualliv]],Tabell2[[#This Row],[2.2 Ange vilken typ av känsliga personuppgifter som kommer behandlas i projektet.]])&gt;0,Tabell2[[#Headers],[En persons sexualliv]],0)</f>
        <v>#VALUE!</v>
      </c>
      <c r="AA104" s="22" t="e">
        <f>IF(FIND(Tabell2[[#Headers],[Politiska åsikter]],Tabell2[[#This Row],[2.2 Ange vilken typ av känsliga personuppgifter som kommer behandlas i projektet.]])&gt;0,Tabell2[[#Headers],[Politiska åsikter]],0)</f>
        <v>#VALUE!</v>
      </c>
      <c r="AB104" s="22" t="e">
        <f>IF(FIND(Tabell2[[#Headers],[Religiös eller filosofisk övertygelse]],Tabell2[[#This Row],[2.2 Ange vilken typ av känsliga personuppgifter som kommer behandlas i projektet.]])&gt;0,Tabell2[[#Headers],[Religiös eller filosofisk övertygelse]],0)</f>
        <v>#VALUE!</v>
      </c>
      <c r="AC104" s="1" t="s">
        <v>1932</v>
      </c>
      <c r="AD104" s="1" t="s">
        <v>60</v>
      </c>
      <c r="AE104" s="26" t="s">
        <v>1933</v>
      </c>
      <c r="AF104" s="10" t="s">
        <v>174</v>
      </c>
      <c r="AG104" s="10">
        <f>IF(Tabell2[[#This Row],[Beräknat startdatum]]="Godkännandedatum",INDEX('EPM diarie'!D:H,MATCH(Tabell2[[#This Row],[DNR]],'EPM diarie'!D:D,0),5),Tabell2[[#This Row],[Beräknat startdatum]])</f>
        <v>43962</v>
      </c>
      <c r="AH104" s="26" t="s">
        <v>2041</v>
      </c>
      <c r="AI104" s="10">
        <v>44196</v>
      </c>
      <c r="AJ104" s="22">
        <f>Tabell2[[#This Row],[Beräknat slutdatum]]-Tabell2[[#This Row],[Kolumn1]]</f>
        <v>234</v>
      </c>
      <c r="AK104" s="1" t="s">
        <v>2136</v>
      </c>
      <c r="AL104" s="1">
        <v>68</v>
      </c>
      <c r="AM104" s="1" t="s">
        <v>29</v>
      </c>
      <c r="AN104" s="2" t="s">
        <v>29</v>
      </c>
      <c r="AO104" s="54">
        <f>Tabell2[[#This Row],[Beräknat slutdatum]]-Tabell2[[#This Row],[Kolumn1]]</f>
        <v>234</v>
      </c>
    </row>
    <row r="105" spans="1:41" x14ac:dyDescent="0.25">
      <c r="A105" s="19" t="s">
        <v>508</v>
      </c>
      <c r="B105" s="20" t="str">
        <f>INDEX('EPM diarie'!D:E,MATCH(Tabell2[[#This Row],[DNR]],'EPM diarie'!D:D,0),2)</f>
        <v>Social närhet i en tid av fysisk distans: stödjande telefonsamtal med äldre personer under Covid-19-krisen</v>
      </c>
      <c r="C105" s="21" t="s">
        <v>27</v>
      </c>
      <c r="D105" s="1" t="s">
        <v>1771</v>
      </c>
      <c r="E105" s="1" t="str">
        <f>INDEX('EPM diarie'!D:J,MATCH(Tabell2[[#This Row],[DNR]],'EPM diarie'!D:D,0),7)</f>
        <v>Sydöstra</v>
      </c>
      <c r="F105" s="1" t="s">
        <v>27</v>
      </c>
      <c r="G105" s="1"/>
      <c r="H105" s="1"/>
      <c r="I105" s="1"/>
      <c r="J105" s="1" t="s">
        <v>164</v>
      </c>
      <c r="K105" s="1"/>
      <c r="L105" s="1"/>
      <c r="M105" s="1" t="s">
        <v>29</v>
      </c>
      <c r="N105" s="1" t="s">
        <v>36</v>
      </c>
      <c r="O10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5" s="22" t="e">
        <f>IF(FIND(Tabell2[[#Headers],[4 § 4 Forskningen avser ett fysiskt ingrepp på en avliden människa.]],Tabell2[[#This Row],[2.1 På vilket eller vilka sätt handlar projektet om forskning]])&gt;0,Tabell2[[#Headers],[4 § 4 Forskningen avser ett fysiskt ingrepp på en avliden människa.]],0)</f>
        <v>#VALUE!</v>
      </c>
      <c r="T10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5" s="1" t="s">
        <v>1806</v>
      </c>
      <c r="V105" s="22" t="str">
        <f>IF(FIND(Tabell2[[#Headers],[Hälsa]],Tabell2[[#This Row],[2.2 Ange vilken typ av känsliga personuppgifter som kommer behandlas i projektet.]])&gt;0,Tabell2[[#Headers],[Hälsa]],0)</f>
        <v>Hälsa</v>
      </c>
      <c r="W105" s="22" t="e">
        <f>IF(FIND(Tabell2[[#Headers],[Genetiska uppgifter]],Tabell2[[#This Row],[2.2 Ange vilken typ av känsliga personuppgifter som kommer behandlas i projektet.]])&gt;0,Tabell2[[#Headers],[Genetiska uppgifter]],0)</f>
        <v>#VALUE!</v>
      </c>
      <c r="X105" s="22" t="str">
        <f>IF(FIND(Tabell2[[#Headers],[Ras eller etniskt ursprung]],Tabell2[[#This Row],[2.2 Ange vilken typ av känsliga personuppgifter som kommer behandlas i projektet.]])&gt;0,Tabell2[[#Headers],[Ras eller etniskt ursprung]],0)</f>
        <v>Ras eller etniskt ursprung</v>
      </c>
      <c r="Y105" s="22" t="e">
        <f>IF(FIND(Tabell2[[#Headers],[Biometriska uppgifter]],Tabell2[[#This Row],[2.2 Ange vilken typ av känsliga personuppgifter som kommer behandlas i projektet.]])&gt;0,Tabell2[[#Headers],[Biometriska uppgifter]],0)</f>
        <v>#VALUE!</v>
      </c>
      <c r="Z105" s="22" t="str">
        <f>IF(FIND(Tabell2[[#Headers],[En persons sexualliv]],Tabell2[[#This Row],[2.2 Ange vilken typ av känsliga personuppgifter som kommer behandlas i projektet.]])&gt;0,Tabell2[[#Headers],[En persons sexualliv]],0)</f>
        <v>En persons sexualliv</v>
      </c>
      <c r="AA105" s="22" t="str">
        <f>IF(FIND(Tabell2[[#Headers],[Politiska åsikter]],Tabell2[[#This Row],[2.2 Ange vilken typ av känsliga personuppgifter som kommer behandlas i projektet.]])&gt;0,Tabell2[[#Headers],[Politiska åsikter]],0)</f>
        <v>Politiska åsikter</v>
      </c>
      <c r="AB105" s="22" t="str">
        <f>IF(FIND(Tabell2[[#Headers],[Religiös eller filosofisk övertygelse]],Tabell2[[#This Row],[2.2 Ange vilken typ av känsliga personuppgifter som kommer behandlas i projektet.]])&gt;0,Tabell2[[#Headers],[Religiös eller filosofisk övertygelse]],0)</f>
        <v>Religiös eller filosofisk övertygelse</v>
      </c>
      <c r="AC105" s="1" t="s">
        <v>1934</v>
      </c>
      <c r="AD105" s="1" t="s">
        <v>60</v>
      </c>
      <c r="AE105" s="27">
        <v>43952</v>
      </c>
      <c r="AF105" s="10">
        <f>Tabell2[[#This Row],[5.1 Beräknat startdatum]]</f>
        <v>43952</v>
      </c>
      <c r="AG105" s="10">
        <f>IF(Tabell2[[#This Row],[Beräknat startdatum]]="Godkännandedatum",INDEX('EPM diarie'!D:H,MATCH(Tabell2[[#This Row],[DNR]],'EPM diarie'!D:D,0),5),Tabell2[[#This Row],[Beräknat startdatum]])</f>
        <v>43952</v>
      </c>
      <c r="AH105" s="27">
        <v>45291</v>
      </c>
      <c r="AI105" s="10">
        <f>Tabell2[[#This Row],[5.2 Beräknat slutdatum]]</f>
        <v>45291</v>
      </c>
      <c r="AJ105" s="22">
        <f>Tabell2[[#This Row],[Beräknat slutdatum]]-Tabell2[[#This Row],[Kolumn1]]</f>
        <v>1339</v>
      </c>
      <c r="AK105" s="1" t="s">
        <v>2137</v>
      </c>
      <c r="AL105" s="1" t="s">
        <v>175</v>
      </c>
      <c r="AM105" s="1" t="s">
        <v>29</v>
      </c>
      <c r="AN105" s="2" t="s">
        <v>29</v>
      </c>
      <c r="AO105" s="54">
        <f>Tabell2[[#This Row],[Beräknat slutdatum]]-Tabell2[[#This Row],[Kolumn1]]</f>
        <v>1339</v>
      </c>
    </row>
    <row r="106" spans="1:41" x14ac:dyDescent="0.25">
      <c r="A106" s="19" t="s">
        <v>679</v>
      </c>
      <c r="B106" s="20" t="str">
        <f>INDEX('EPM diarie'!D:E,MATCH(Tabell2[[#This Row],[DNR]],'EPM diarie'!D:D,0),2)</f>
        <v>ENKÄTUNDERSÖKNING OM EFFEKTER AV COVID-19 PANDEMIN PÅ HÄLSA OCH STUDIER HOS SVENSKA UNIVERSITETSSTUDENTER</v>
      </c>
      <c r="C106" s="21" t="s">
        <v>27</v>
      </c>
      <c r="D106" s="1" t="s">
        <v>263</v>
      </c>
      <c r="E106" s="1" t="str">
        <f>INDEX('EPM diarie'!D:J,MATCH(Tabell2[[#This Row],[DNR]],'EPM diarie'!D:D,0),7)</f>
        <v>Uppsala-Örebro</v>
      </c>
      <c r="F106" s="1" t="s">
        <v>27</v>
      </c>
      <c r="G106" s="1"/>
      <c r="H106" s="1" t="s">
        <v>162</v>
      </c>
      <c r="I106" s="1"/>
      <c r="J106" s="1"/>
      <c r="K106" s="1"/>
      <c r="L106" s="1"/>
      <c r="M106" s="1" t="s">
        <v>29</v>
      </c>
      <c r="N106" s="1" t="s">
        <v>36</v>
      </c>
      <c r="O10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6" s="22" t="e">
        <f>IF(FIND(Tabell2[[#Headers],[4 § 4 Forskningen avser ett fysiskt ingrepp på en avliden människa.]],Tabell2[[#This Row],[2.1 På vilket eller vilka sätt handlar projektet om forskning]])&gt;0,Tabell2[[#Headers],[4 § 4 Forskningen avser ett fysiskt ingrepp på en avliden människa.]],0)</f>
        <v>#VALUE!</v>
      </c>
      <c r="T10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6" s="1" t="s">
        <v>30</v>
      </c>
      <c r="V106" s="22" t="str">
        <f>IF(FIND(Tabell2[[#Headers],[Hälsa]],Tabell2[[#This Row],[2.2 Ange vilken typ av känsliga personuppgifter som kommer behandlas i projektet.]])&gt;0,Tabell2[[#Headers],[Hälsa]],0)</f>
        <v>Hälsa</v>
      </c>
      <c r="W106" s="22" t="e">
        <f>IF(FIND(Tabell2[[#Headers],[Genetiska uppgifter]],Tabell2[[#This Row],[2.2 Ange vilken typ av känsliga personuppgifter som kommer behandlas i projektet.]])&gt;0,Tabell2[[#Headers],[Genetiska uppgifter]],0)</f>
        <v>#VALUE!</v>
      </c>
      <c r="X106" s="22" t="e">
        <f>IF(FIND(Tabell2[[#Headers],[Ras eller etniskt ursprung]],Tabell2[[#This Row],[2.2 Ange vilken typ av känsliga personuppgifter som kommer behandlas i projektet.]])&gt;0,Tabell2[[#Headers],[Ras eller etniskt ursprung]],0)</f>
        <v>#VALUE!</v>
      </c>
      <c r="Y106" s="22" t="e">
        <f>IF(FIND(Tabell2[[#Headers],[Biometriska uppgifter]],Tabell2[[#This Row],[2.2 Ange vilken typ av känsliga personuppgifter som kommer behandlas i projektet.]])&gt;0,Tabell2[[#Headers],[Biometriska uppgifter]],0)</f>
        <v>#VALUE!</v>
      </c>
      <c r="Z106" s="22" t="e">
        <f>IF(FIND(Tabell2[[#Headers],[En persons sexualliv]],Tabell2[[#This Row],[2.2 Ange vilken typ av känsliga personuppgifter som kommer behandlas i projektet.]])&gt;0,Tabell2[[#Headers],[En persons sexualliv]],0)</f>
        <v>#VALUE!</v>
      </c>
      <c r="AA106" s="22" t="e">
        <f>IF(FIND(Tabell2[[#Headers],[Politiska åsikter]],Tabell2[[#This Row],[2.2 Ange vilken typ av känsliga personuppgifter som kommer behandlas i projektet.]])&gt;0,Tabell2[[#Headers],[Politiska åsikter]],0)</f>
        <v>#VALUE!</v>
      </c>
      <c r="AB106" s="22" t="e">
        <f>IF(FIND(Tabell2[[#Headers],[Religiös eller filosofisk övertygelse]],Tabell2[[#This Row],[2.2 Ange vilken typ av känsliga personuppgifter som kommer behandlas i projektet.]])&gt;0,Tabell2[[#Headers],[Religiös eller filosofisk övertygelse]],0)</f>
        <v>#VALUE!</v>
      </c>
      <c r="AC106" s="1" t="s">
        <v>1935</v>
      </c>
      <c r="AD106" s="1" t="s">
        <v>60</v>
      </c>
      <c r="AE106" s="27">
        <v>43952</v>
      </c>
      <c r="AF106" s="10">
        <f>Tabell2[[#This Row],[5.1 Beräknat startdatum]]</f>
        <v>43952</v>
      </c>
      <c r="AG106" s="10">
        <f>IF(Tabell2[[#This Row],[Beräknat startdatum]]="Godkännandedatum",INDEX('EPM diarie'!D:H,MATCH(Tabell2[[#This Row],[DNR]],'EPM diarie'!D:D,0),5),Tabell2[[#This Row],[Beräknat startdatum]])</f>
        <v>43952</v>
      </c>
      <c r="AH106" s="27" t="s">
        <v>2042</v>
      </c>
      <c r="AI106" s="10">
        <v>44561</v>
      </c>
      <c r="AJ106" s="22">
        <f>Tabell2[[#This Row],[Beräknat slutdatum]]-Tabell2[[#This Row],[Kolumn1]]</f>
        <v>609</v>
      </c>
      <c r="AK106" s="1" t="s">
        <v>2138</v>
      </c>
      <c r="AL106" s="1" t="s">
        <v>175</v>
      </c>
      <c r="AM106" s="1" t="s">
        <v>29</v>
      </c>
      <c r="AN106" s="2" t="s">
        <v>29</v>
      </c>
      <c r="AO106" s="54">
        <f>Tabell2[[#This Row],[Beräknat slutdatum]]-Tabell2[[#This Row],[Kolumn1]]</f>
        <v>609</v>
      </c>
    </row>
    <row r="107" spans="1:41" x14ac:dyDescent="0.25">
      <c r="A107" s="19" t="s">
        <v>630</v>
      </c>
      <c r="B107" s="20" t="str">
        <f>INDEX('EPM diarie'!D:E,MATCH(Tabell2[[#This Row],[DNR]],'EPM diarie'!D:D,0),2)</f>
        <v>Coronavirus (COVID-19) inverkan på incidens, karaktäristika och utfall vid hjärstopp</v>
      </c>
      <c r="C107" s="21" t="s">
        <v>27</v>
      </c>
      <c r="D107" s="1" t="s">
        <v>61</v>
      </c>
      <c r="E107" s="1" t="str">
        <f>INDEX('EPM diarie'!D:J,MATCH(Tabell2[[#This Row],[DNR]],'EPM diarie'!D:D,0),7)</f>
        <v>Västra</v>
      </c>
      <c r="F107" s="1" t="s">
        <v>27</v>
      </c>
      <c r="G107" s="1"/>
      <c r="H107" s="1"/>
      <c r="I107" s="1"/>
      <c r="J107" s="1"/>
      <c r="K107" s="1" t="s">
        <v>165</v>
      </c>
      <c r="L107" s="1"/>
      <c r="M107" s="1" t="s">
        <v>29</v>
      </c>
      <c r="N107" s="1" t="s">
        <v>36</v>
      </c>
      <c r="O10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7" s="22" t="e">
        <f>IF(FIND(Tabell2[[#Headers],[4 § 4 Forskningen avser ett fysiskt ingrepp på en avliden människa.]],Tabell2[[#This Row],[2.1 På vilket eller vilka sätt handlar projektet om forskning]])&gt;0,Tabell2[[#Headers],[4 § 4 Forskningen avser ett fysiskt ingrepp på en avliden människa.]],0)</f>
        <v>#VALUE!</v>
      </c>
      <c r="T10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7" s="1" t="s">
        <v>30</v>
      </c>
      <c r="V107" s="22" t="str">
        <f>IF(FIND(Tabell2[[#Headers],[Hälsa]],Tabell2[[#This Row],[2.2 Ange vilken typ av känsliga personuppgifter som kommer behandlas i projektet.]])&gt;0,Tabell2[[#Headers],[Hälsa]],0)</f>
        <v>Hälsa</v>
      </c>
      <c r="W107" s="22" t="e">
        <f>IF(FIND(Tabell2[[#Headers],[Genetiska uppgifter]],Tabell2[[#This Row],[2.2 Ange vilken typ av känsliga personuppgifter som kommer behandlas i projektet.]])&gt;0,Tabell2[[#Headers],[Genetiska uppgifter]],0)</f>
        <v>#VALUE!</v>
      </c>
      <c r="X107" s="22" t="e">
        <f>IF(FIND(Tabell2[[#Headers],[Ras eller etniskt ursprung]],Tabell2[[#This Row],[2.2 Ange vilken typ av känsliga personuppgifter som kommer behandlas i projektet.]])&gt;0,Tabell2[[#Headers],[Ras eller etniskt ursprung]],0)</f>
        <v>#VALUE!</v>
      </c>
      <c r="Y107" s="22" t="e">
        <f>IF(FIND(Tabell2[[#Headers],[Biometriska uppgifter]],Tabell2[[#This Row],[2.2 Ange vilken typ av känsliga personuppgifter som kommer behandlas i projektet.]])&gt;0,Tabell2[[#Headers],[Biometriska uppgifter]],0)</f>
        <v>#VALUE!</v>
      </c>
      <c r="Z107" s="22" t="e">
        <f>IF(FIND(Tabell2[[#Headers],[En persons sexualliv]],Tabell2[[#This Row],[2.2 Ange vilken typ av känsliga personuppgifter som kommer behandlas i projektet.]])&gt;0,Tabell2[[#Headers],[En persons sexualliv]],0)</f>
        <v>#VALUE!</v>
      </c>
      <c r="AA107" s="22" t="e">
        <f>IF(FIND(Tabell2[[#Headers],[Politiska åsikter]],Tabell2[[#This Row],[2.2 Ange vilken typ av känsliga personuppgifter som kommer behandlas i projektet.]])&gt;0,Tabell2[[#Headers],[Politiska åsikter]],0)</f>
        <v>#VALUE!</v>
      </c>
      <c r="AB107" s="22" t="e">
        <f>IF(FIND(Tabell2[[#Headers],[Religiös eller filosofisk övertygelse]],Tabell2[[#This Row],[2.2 Ange vilken typ av känsliga personuppgifter som kommer behandlas i projektet.]])&gt;0,Tabell2[[#Headers],[Religiös eller filosofisk övertygelse]],0)</f>
        <v>#VALUE!</v>
      </c>
      <c r="AC107" s="1" t="s">
        <v>1936</v>
      </c>
      <c r="AD107" s="1" t="s">
        <v>60</v>
      </c>
      <c r="AE107" s="29" t="s">
        <v>1937</v>
      </c>
      <c r="AF107" s="10" t="str">
        <f>Tabell2[[#This Row],[5.1 Beräknat startdatum]]</f>
        <v xml:space="preserve"> 2020-05-01</v>
      </c>
      <c r="AG107" s="10">
        <v>43952</v>
      </c>
      <c r="AH107" s="27">
        <v>44561</v>
      </c>
      <c r="AI107" s="10">
        <f>Tabell2[[#This Row],[5.2 Beräknat slutdatum]]</f>
        <v>44561</v>
      </c>
      <c r="AJ107" s="22">
        <f>Tabell2[[#This Row],[Beräknat slutdatum]]-Tabell2[[#This Row],[Kolumn1]]</f>
        <v>609</v>
      </c>
      <c r="AK107" s="1" t="s">
        <v>2139</v>
      </c>
      <c r="AL107" s="1">
        <v>7000</v>
      </c>
      <c r="AM107" s="1" t="s">
        <v>29</v>
      </c>
      <c r="AN107" s="2" t="s">
        <v>60</v>
      </c>
      <c r="AO107" s="54">
        <f>Tabell2[[#This Row],[Beräknat slutdatum]]-Tabell2[[#This Row],[Kolumn1]]</f>
        <v>609</v>
      </c>
    </row>
    <row r="108" spans="1:41" x14ac:dyDescent="0.25">
      <c r="A108" s="19" t="s">
        <v>651</v>
      </c>
      <c r="B108" s="20" t="str">
        <f>INDEX('EPM diarie'!D:E,MATCH(Tabell2[[#This Row],[DNR]],'EPM diarie'!D:D,0),2)</f>
        <v>Förbättrad COVID19 diagnostik: Utveckling av serologiska och molekylära diagnostikmetoder för virus som
hotar Sverige.
Att öka kunskapen om virusinfektionen vad gäller antikroppssvar samt virulens samt virusutsöndring
(smittsamhet)</v>
      </c>
      <c r="C108" s="1" t="s">
        <v>27</v>
      </c>
      <c r="D108" s="1" t="s">
        <v>263</v>
      </c>
      <c r="E108" s="1" t="str">
        <f>INDEX('EPM diarie'!D:J,MATCH(Tabell2[[#This Row],[DNR]],'EPM diarie'!D:D,0),7)</f>
        <v>Uppsala-Örebro</v>
      </c>
      <c r="F108" s="1" t="s">
        <v>27</v>
      </c>
      <c r="G108" s="1"/>
      <c r="H108" s="1" t="s">
        <v>162</v>
      </c>
      <c r="I108" s="1"/>
      <c r="J108" s="1"/>
      <c r="K108" s="1"/>
      <c r="L108" s="1"/>
      <c r="M108" s="1" t="s">
        <v>29</v>
      </c>
      <c r="N108" s="1" t="s">
        <v>1784</v>
      </c>
      <c r="O10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08"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08" s="22" t="e">
        <f>IF(FIND(Tabell2[[#Headers],[4 § 4 Forskningen avser ett fysiskt ingrepp på en avliden människa.]],Tabell2[[#This Row],[2.1 På vilket eller vilka sätt handlar projektet om forskning]])&gt;0,Tabell2[[#Headers],[4 § 4 Forskningen avser ett fysiskt ingrepp på en avliden människa.]],0)</f>
        <v>#VALUE!</v>
      </c>
      <c r="T10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8" s="1" t="s">
        <v>30</v>
      </c>
      <c r="V108" s="22" t="str">
        <f>IF(FIND(Tabell2[[#Headers],[Hälsa]],Tabell2[[#This Row],[2.2 Ange vilken typ av känsliga personuppgifter som kommer behandlas i projektet.]])&gt;0,Tabell2[[#Headers],[Hälsa]],0)</f>
        <v>Hälsa</v>
      </c>
      <c r="W108" s="22" t="e">
        <f>IF(FIND(Tabell2[[#Headers],[Genetiska uppgifter]],Tabell2[[#This Row],[2.2 Ange vilken typ av känsliga personuppgifter som kommer behandlas i projektet.]])&gt;0,Tabell2[[#Headers],[Genetiska uppgifter]],0)</f>
        <v>#VALUE!</v>
      </c>
      <c r="X108" s="22" t="e">
        <f>IF(FIND(Tabell2[[#Headers],[Ras eller etniskt ursprung]],Tabell2[[#This Row],[2.2 Ange vilken typ av känsliga personuppgifter som kommer behandlas i projektet.]])&gt;0,Tabell2[[#Headers],[Ras eller etniskt ursprung]],0)</f>
        <v>#VALUE!</v>
      </c>
      <c r="Y108" s="22" t="e">
        <f>IF(FIND(Tabell2[[#Headers],[Biometriska uppgifter]],Tabell2[[#This Row],[2.2 Ange vilken typ av känsliga personuppgifter som kommer behandlas i projektet.]])&gt;0,Tabell2[[#Headers],[Biometriska uppgifter]],0)</f>
        <v>#VALUE!</v>
      </c>
      <c r="Z108" s="22" t="e">
        <f>IF(FIND(Tabell2[[#Headers],[En persons sexualliv]],Tabell2[[#This Row],[2.2 Ange vilken typ av känsliga personuppgifter som kommer behandlas i projektet.]])&gt;0,Tabell2[[#Headers],[En persons sexualliv]],0)</f>
        <v>#VALUE!</v>
      </c>
      <c r="AA108" s="22" t="e">
        <f>IF(FIND(Tabell2[[#Headers],[Politiska åsikter]],Tabell2[[#This Row],[2.2 Ange vilken typ av känsliga personuppgifter som kommer behandlas i projektet.]])&gt;0,Tabell2[[#Headers],[Politiska åsikter]],0)</f>
        <v>#VALUE!</v>
      </c>
      <c r="AB108" s="22" t="e">
        <f>IF(FIND(Tabell2[[#Headers],[Religiös eller filosofisk övertygelse]],Tabell2[[#This Row],[2.2 Ange vilken typ av känsliga personuppgifter som kommer behandlas i projektet.]])&gt;0,Tabell2[[#Headers],[Religiös eller filosofisk övertygelse]],0)</f>
        <v>#VALUE!</v>
      </c>
      <c r="AC108" s="1" t="s">
        <v>1938</v>
      </c>
      <c r="AD108" s="1" t="s">
        <v>60</v>
      </c>
      <c r="AE108" s="29" t="s">
        <v>1939</v>
      </c>
      <c r="AF108" s="10" t="s">
        <v>174</v>
      </c>
      <c r="AG108" s="10">
        <f>IF(Tabell2[[#This Row],[Beräknat startdatum]]="Godkännandedatum",INDEX('EPM diarie'!D:H,MATCH(Tabell2[[#This Row],[DNR]],'EPM diarie'!D:D,0),5),Tabell2[[#This Row],[Beräknat startdatum]])</f>
        <v>43963</v>
      </c>
      <c r="AH108" s="26" t="s">
        <v>2043</v>
      </c>
      <c r="AI108" s="10">
        <v>44693</v>
      </c>
      <c r="AJ108" s="22">
        <f>Tabell2[[#This Row],[Beräknat slutdatum]]-Tabell2[[#This Row],[Kolumn1]]</f>
        <v>730</v>
      </c>
      <c r="AK108" s="1" t="s">
        <v>2140</v>
      </c>
      <c r="AL108" s="1">
        <v>1470</v>
      </c>
      <c r="AM108" s="1" t="s">
        <v>60</v>
      </c>
      <c r="AN108" s="2" t="s">
        <v>29</v>
      </c>
      <c r="AO108" s="54">
        <f>Tabell2[[#This Row],[Beräknat slutdatum]]-Tabell2[[#This Row],[Kolumn1]]</f>
        <v>730</v>
      </c>
    </row>
    <row r="109" spans="1:41" x14ac:dyDescent="0.25">
      <c r="A109" s="19" t="s">
        <v>668</v>
      </c>
      <c r="B109" s="20" t="str">
        <f>INDEX('EPM diarie'!D:E,MATCH(Tabell2[[#This Row],[DNR]],'EPM diarie'!D:D,0),2)</f>
        <v>Behandling av nedstämdhet via telefon för personer 65 år och äldre under pågående covid-19-pandemi</v>
      </c>
      <c r="C109" s="1" t="s">
        <v>27</v>
      </c>
      <c r="D109" s="1" t="s">
        <v>586</v>
      </c>
      <c r="E109" s="1" t="str">
        <f>INDEX('EPM diarie'!D:J,MATCH(Tabell2[[#This Row],[DNR]],'EPM diarie'!D:D,0),7)</f>
        <v>Uppsala-Örebro</v>
      </c>
      <c r="F109" s="1" t="s">
        <v>27</v>
      </c>
      <c r="G109" s="1"/>
      <c r="H109" s="1" t="s">
        <v>162</v>
      </c>
      <c r="I109" s="1"/>
      <c r="J109" s="1"/>
      <c r="K109" s="1"/>
      <c r="L109" s="1"/>
      <c r="M109" s="1" t="s">
        <v>29</v>
      </c>
      <c r="N109" s="1" t="s">
        <v>1785</v>
      </c>
      <c r="O10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0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09"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0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09" s="22" t="e">
        <f>IF(FIND(Tabell2[[#Headers],[4 § 4 Forskningen avser ett fysiskt ingrepp på en avliden människa.]],Tabell2[[#This Row],[2.1 På vilket eller vilka sätt handlar projektet om forskning]])&gt;0,Tabell2[[#Headers],[4 § 4 Forskningen avser ett fysiskt ingrepp på en avliden människa.]],0)</f>
        <v>#VALUE!</v>
      </c>
      <c r="T10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09" s="1" t="s">
        <v>30</v>
      </c>
      <c r="V109" s="22" t="str">
        <f>IF(FIND(Tabell2[[#Headers],[Hälsa]],Tabell2[[#This Row],[2.2 Ange vilken typ av känsliga personuppgifter som kommer behandlas i projektet.]])&gt;0,Tabell2[[#Headers],[Hälsa]],0)</f>
        <v>Hälsa</v>
      </c>
      <c r="W109" s="22" t="e">
        <f>IF(FIND(Tabell2[[#Headers],[Genetiska uppgifter]],Tabell2[[#This Row],[2.2 Ange vilken typ av känsliga personuppgifter som kommer behandlas i projektet.]])&gt;0,Tabell2[[#Headers],[Genetiska uppgifter]],0)</f>
        <v>#VALUE!</v>
      </c>
      <c r="X109" s="22" t="e">
        <f>IF(FIND(Tabell2[[#Headers],[Ras eller etniskt ursprung]],Tabell2[[#This Row],[2.2 Ange vilken typ av känsliga personuppgifter som kommer behandlas i projektet.]])&gt;0,Tabell2[[#Headers],[Ras eller etniskt ursprung]],0)</f>
        <v>#VALUE!</v>
      </c>
      <c r="Y109" s="22" t="e">
        <f>IF(FIND(Tabell2[[#Headers],[Biometriska uppgifter]],Tabell2[[#This Row],[2.2 Ange vilken typ av känsliga personuppgifter som kommer behandlas i projektet.]])&gt;0,Tabell2[[#Headers],[Biometriska uppgifter]],0)</f>
        <v>#VALUE!</v>
      </c>
      <c r="Z109" s="22" t="e">
        <f>IF(FIND(Tabell2[[#Headers],[En persons sexualliv]],Tabell2[[#This Row],[2.2 Ange vilken typ av känsliga personuppgifter som kommer behandlas i projektet.]])&gt;0,Tabell2[[#Headers],[En persons sexualliv]],0)</f>
        <v>#VALUE!</v>
      </c>
      <c r="AA109" s="22" t="e">
        <f>IF(FIND(Tabell2[[#Headers],[Politiska åsikter]],Tabell2[[#This Row],[2.2 Ange vilken typ av känsliga personuppgifter som kommer behandlas i projektet.]])&gt;0,Tabell2[[#Headers],[Politiska åsikter]],0)</f>
        <v>#VALUE!</v>
      </c>
      <c r="AB109" s="22" t="e">
        <f>IF(FIND(Tabell2[[#Headers],[Religiös eller filosofisk övertygelse]],Tabell2[[#This Row],[2.2 Ange vilken typ av känsliga personuppgifter som kommer behandlas i projektet.]])&gt;0,Tabell2[[#Headers],[Religiös eller filosofisk övertygelse]],0)</f>
        <v>#VALUE!</v>
      </c>
      <c r="AC109" s="1" t="s">
        <v>1940</v>
      </c>
      <c r="AD109" s="1" t="s">
        <v>60</v>
      </c>
      <c r="AE109" s="26" t="s">
        <v>1941</v>
      </c>
      <c r="AF109" s="10" t="s">
        <v>174</v>
      </c>
      <c r="AG109" s="10">
        <f>IF(Tabell2[[#This Row],[Beräknat startdatum]]="Godkännandedatum",INDEX('EPM diarie'!D:H,MATCH(Tabell2[[#This Row],[DNR]],'EPM diarie'!D:D,0),5),Tabell2[[#This Row],[Beräknat startdatum]])</f>
        <v>43963</v>
      </c>
      <c r="AH109" s="26" t="s">
        <v>2044</v>
      </c>
      <c r="AI109" s="10">
        <v>44561</v>
      </c>
      <c r="AJ109" s="22">
        <f>Tabell2[[#This Row],[Beräknat slutdatum]]-Tabell2[[#This Row],[Kolumn1]]</f>
        <v>598</v>
      </c>
      <c r="AK109" s="1" t="s">
        <v>2141</v>
      </c>
      <c r="AL109" s="1">
        <v>154</v>
      </c>
      <c r="AM109" s="1" t="s">
        <v>29</v>
      </c>
      <c r="AN109" s="2" t="s">
        <v>60</v>
      </c>
      <c r="AO109" s="54">
        <f>Tabell2[[#This Row],[Beräknat slutdatum]]-Tabell2[[#This Row],[Kolumn1]]</f>
        <v>598</v>
      </c>
    </row>
    <row r="110" spans="1:41" x14ac:dyDescent="0.25">
      <c r="A110" s="19" t="s">
        <v>710</v>
      </c>
      <c r="B110" s="20" t="str">
        <f>INDEX('EPM diarie'!D:E,MATCH(Tabell2[[#This Row],[DNR]],'EPM diarie'!D:D,0),2)</f>
        <v>Epidemiologisk beskrivning av intensivvårdade patienter med COVID-19: den svenska SIRI-populationen</v>
      </c>
      <c r="C110" s="1" t="s">
        <v>27</v>
      </c>
      <c r="D110" s="1" t="s">
        <v>263</v>
      </c>
      <c r="E110" s="1" t="str">
        <f>INDEX('EPM diarie'!D:J,MATCH(Tabell2[[#This Row],[DNR]],'EPM diarie'!D:D,0),7)</f>
        <v>Uppsala-Örebro</v>
      </c>
      <c r="F110" s="1" t="s">
        <v>27</v>
      </c>
      <c r="G110" s="1"/>
      <c r="H110" s="1" t="s">
        <v>162</v>
      </c>
      <c r="I110" s="1"/>
      <c r="J110" s="1"/>
      <c r="K110" s="1"/>
      <c r="L110" s="1"/>
      <c r="M110" s="1" t="s">
        <v>29</v>
      </c>
      <c r="N110" s="1" t="s">
        <v>36</v>
      </c>
      <c r="O11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0" s="22" t="e">
        <f>IF(FIND(Tabell2[[#Headers],[4 § 4 Forskningen avser ett fysiskt ingrepp på en avliden människa.]],Tabell2[[#This Row],[2.1 På vilket eller vilka sätt handlar projektet om forskning]])&gt;0,Tabell2[[#Headers],[4 § 4 Forskningen avser ett fysiskt ingrepp på en avliden människa.]],0)</f>
        <v>#VALUE!</v>
      </c>
      <c r="T11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0" s="1" t="s">
        <v>30</v>
      </c>
      <c r="V110" s="22" t="str">
        <f>IF(FIND(Tabell2[[#Headers],[Hälsa]],Tabell2[[#This Row],[2.2 Ange vilken typ av känsliga personuppgifter som kommer behandlas i projektet.]])&gt;0,Tabell2[[#Headers],[Hälsa]],0)</f>
        <v>Hälsa</v>
      </c>
      <c r="W110" s="22" t="e">
        <f>IF(FIND(Tabell2[[#Headers],[Genetiska uppgifter]],Tabell2[[#This Row],[2.2 Ange vilken typ av känsliga personuppgifter som kommer behandlas i projektet.]])&gt;0,Tabell2[[#Headers],[Genetiska uppgifter]],0)</f>
        <v>#VALUE!</v>
      </c>
      <c r="X110" s="22" t="e">
        <f>IF(FIND(Tabell2[[#Headers],[Ras eller etniskt ursprung]],Tabell2[[#This Row],[2.2 Ange vilken typ av känsliga personuppgifter som kommer behandlas i projektet.]])&gt;0,Tabell2[[#Headers],[Ras eller etniskt ursprung]],0)</f>
        <v>#VALUE!</v>
      </c>
      <c r="Y110" s="22" t="e">
        <f>IF(FIND(Tabell2[[#Headers],[Biometriska uppgifter]],Tabell2[[#This Row],[2.2 Ange vilken typ av känsliga personuppgifter som kommer behandlas i projektet.]])&gt;0,Tabell2[[#Headers],[Biometriska uppgifter]],0)</f>
        <v>#VALUE!</v>
      </c>
      <c r="Z110" s="22" t="e">
        <f>IF(FIND(Tabell2[[#Headers],[En persons sexualliv]],Tabell2[[#This Row],[2.2 Ange vilken typ av känsliga personuppgifter som kommer behandlas i projektet.]])&gt;0,Tabell2[[#Headers],[En persons sexualliv]],0)</f>
        <v>#VALUE!</v>
      </c>
      <c r="AA110" s="22" t="e">
        <f>IF(FIND(Tabell2[[#Headers],[Politiska åsikter]],Tabell2[[#This Row],[2.2 Ange vilken typ av känsliga personuppgifter som kommer behandlas i projektet.]])&gt;0,Tabell2[[#Headers],[Politiska åsikter]],0)</f>
        <v>#VALUE!</v>
      </c>
      <c r="AB110" s="22" t="e">
        <f>IF(FIND(Tabell2[[#Headers],[Religiös eller filosofisk övertygelse]],Tabell2[[#This Row],[2.2 Ange vilken typ av känsliga personuppgifter som kommer behandlas i projektet.]])&gt;0,Tabell2[[#Headers],[Religiös eller filosofisk övertygelse]],0)</f>
        <v>#VALUE!</v>
      </c>
      <c r="AC110" s="1" t="s">
        <v>1942</v>
      </c>
      <c r="AD110" s="1" t="s">
        <v>60</v>
      </c>
      <c r="AE110" s="26" t="s">
        <v>1943</v>
      </c>
      <c r="AF110" s="10">
        <v>43955</v>
      </c>
      <c r="AG110" s="10">
        <f>IF(Tabell2[[#This Row],[Beräknat startdatum]]="Godkännandedatum",INDEX('EPM diarie'!D:H,MATCH(Tabell2[[#This Row],[DNR]],'EPM diarie'!D:D,0),5),Tabell2[[#This Row],[Beräknat startdatum]])</f>
        <v>43955</v>
      </c>
      <c r="AH110" s="27" t="s">
        <v>1774</v>
      </c>
      <c r="AI110" s="10" t="s">
        <v>175</v>
      </c>
      <c r="AJ110" s="22" t="e">
        <f>Tabell2[[#This Row],[Beräknat slutdatum]]-Tabell2[[#This Row],[Kolumn1]]</f>
        <v>#VALUE!</v>
      </c>
      <c r="AK110" s="1" t="s">
        <v>2142</v>
      </c>
      <c r="AL110" s="1">
        <v>650</v>
      </c>
      <c r="AM110" s="1" t="s">
        <v>29</v>
      </c>
      <c r="AN110" s="2" t="s">
        <v>60</v>
      </c>
      <c r="AO110" s="54" t="e">
        <f>Tabell2[[#This Row],[Beräknat slutdatum]]-Tabell2[[#This Row],[Kolumn1]]</f>
        <v>#VALUE!</v>
      </c>
    </row>
    <row r="111" spans="1:41" x14ac:dyDescent="0.25">
      <c r="A111" s="19" t="s">
        <v>481</v>
      </c>
      <c r="B111" s="20" t="str">
        <f>INDEX('EPM diarie'!D:E,MATCH(Tabell2[[#This Row],[DNR]],'EPM diarie'!D:D,0),2)</f>
        <v>Europeisk studie under pågående covid-19 pandemin för att ta reda på erfarenheter, upplevelser, åsikter och behov hos patienter och personal i primärvård</v>
      </c>
      <c r="C111" s="1" t="s">
        <v>27</v>
      </c>
      <c r="D111" s="1" t="s">
        <v>61</v>
      </c>
      <c r="E111" s="1" t="str">
        <f>INDEX('EPM diarie'!D:J,MATCH(Tabell2[[#This Row],[DNR]],'EPM diarie'!D:D,0),7)</f>
        <v>Västra</v>
      </c>
      <c r="F111" s="1" t="s">
        <v>27</v>
      </c>
      <c r="G111" s="1"/>
      <c r="H111" s="1"/>
      <c r="I111" s="1"/>
      <c r="J111" s="1"/>
      <c r="K111" s="1" t="s">
        <v>165</v>
      </c>
      <c r="L111" s="1"/>
      <c r="M111" s="1" t="s">
        <v>29</v>
      </c>
      <c r="N111" s="1" t="s">
        <v>36</v>
      </c>
      <c r="O11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1" s="22" t="e">
        <f>IF(FIND(Tabell2[[#Headers],[4 § 4 Forskningen avser ett fysiskt ingrepp på en avliden människa.]],Tabell2[[#This Row],[2.1 På vilket eller vilka sätt handlar projektet om forskning]])&gt;0,Tabell2[[#Headers],[4 § 4 Forskningen avser ett fysiskt ingrepp på en avliden människa.]],0)</f>
        <v>#VALUE!</v>
      </c>
      <c r="T11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1" s="1" t="s">
        <v>30</v>
      </c>
      <c r="V111" s="22" t="str">
        <f>IF(FIND(Tabell2[[#Headers],[Hälsa]],Tabell2[[#This Row],[2.2 Ange vilken typ av känsliga personuppgifter som kommer behandlas i projektet.]])&gt;0,Tabell2[[#Headers],[Hälsa]],0)</f>
        <v>Hälsa</v>
      </c>
      <c r="W111" s="22" t="e">
        <f>IF(FIND(Tabell2[[#Headers],[Genetiska uppgifter]],Tabell2[[#This Row],[2.2 Ange vilken typ av känsliga personuppgifter som kommer behandlas i projektet.]])&gt;0,Tabell2[[#Headers],[Genetiska uppgifter]],0)</f>
        <v>#VALUE!</v>
      </c>
      <c r="X111" s="22" t="e">
        <f>IF(FIND(Tabell2[[#Headers],[Ras eller etniskt ursprung]],Tabell2[[#This Row],[2.2 Ange vilken typ av känsliga personuppgifter som kommer behandlas i projektet.]])&gt;0,Tabell2[[#Headers],[Ras eller etniskt ursprung]],0)</f>
        <v>#VALUE!</v>
      </c>
      <c r="Y111" s="22" t="e">
        <f>IF(FIND(Tabell2[[#Headers],[Biometriska uppgifter]],Tabell2[[#This Row],[2.2 Ange vilken typ av känsliga personuppgifter som kommer behandlas i projektet.]])&gt;0,Tabell2[[#Headers],[Biometriska uppgifter]],0)</f>
        <v>#VALUE!</v>
      </c>
      <c r="Z111" s="22" t="e">
        <f>IF(FIND(Tabell2[[#Headers],[En persons sexualliv]],Tabell2[[#This Row],[2.2 Ange vilken typ av känsliga personuppgifter som kommer behandlas i projektet.]])&gt;0,Tabell2[[#Headers],[En persons sexualliv]],0)</f>
        <v>#VALUE!</v>
      </c>
      <c r="AA111" s="22" t="e">
        <f>IF(FIND(Tabell2[[#Headers],[Politiska åsikter]],Tabell2[[#This Row],[2.2 Ange vilken typ av känsliga personuppgifter som kommer behandlas i projektet.]])&gt;0,Tabell2[[#Headers],[Politiska åsikter]],0)</f>
        <v>#VALUE!</v>
      </c>
      <c r="AB111" s="22" t="e">
        <f>IF(FIND(Tabell2[[#Headers],[Religiös eller filosofisk övertygelse]],Tabell2[[#This Row],[2.2 Ange vilken typ av känsliga personuppgifter som kommer behandlas i projektet.]])&gt;0,Tabell2[[#Headers],[Religiös eller filosofisk övertygelse]],0)</f>
        <v>#VALUE!</v>
      </c>
      <c r="AC111" s="1" t="s">
        <v>1944</v>
      </c>
      <c r="AD111" s="1" t="s">
        <v>60</v>
      </c>
      <c r="AE111" s="27">
        <v>43936</v>
      </c>
      <c r="AF111" s="10">
        <f>Tabell2[[#This Row],[5.1 Beräknat startdatum]]</f>
        <v>43936</v>
      </c>
      <c r="AG111" s="10">
        <f>IF(Tabell2[[#This Row],[Beräknat startdatum]]="Godkännandedatum",INDEX('EPM diarie'!D:H,MATCH(Tabell2[[#This Row],[DNR]],'EPM diarie'!D:D,0),5),Tabell2[[#This Row],[Beräknat startdatum]])</f>
        <v>43936</v>
      </c>
      <c r="AH111" s="27">
        <v>44286</v>
      </c>
      <c r="AI111" s="10">
        <f>Tabell2[[#This Row],[5.2 Beräknat slutdatum]]</f>
        <v>44286</v>
      </c>
      <c r="AJ111" s="22">
        <f>Tabell2[[#This Row],[Beräknat slutdatum]]-Tabell2[[#This Row],[Kolumn1]]</f>
        <v>350</v>
      </c>
      <c r="AK111" s="1" t="s">
        <v>2143</v>
      </c>
      <c r="AL111" s="1">
        <v>20</v>
      </c>
      <c r="AM111" s="1" t="s">
        <v>29</v>
      </c>
      <c r="AN111" s="2" t="s">
        <v>29</v>
      </c>
      <c r="AO111" s="54">
        <f>Tabell2[[#This Row],[Beräknat slutdatum]]-Tabell2[[#This Row],[Kolumn1]]</f>
        <v>350</v>
      </c>
    </row>
    <row r="112" spans="1:41" x14ac:dyDescent="0.25">
      <c r="A112" s="19" t="s">
        <v>548</v>
      </c>
      <c r="B112" s="20" t="str">
        <f>INDEX('EPM diarie'!D:E,MATCH(Tabell2[[#This Row],[DNR]],'EPM diarie'!D:D,0),2)</f>
        <v>Klinisk, radiologisk och patologisk korrelation hos patienter med COVID-19, jämfört med andra tillstånd</v>
      </c>
      <c r="C112" s="1" t="s">
        <v>27</v>
      </c>
      <c r="D112" s="1" t="s">
        <v>34</v>
      </c>
      <c r="E112" s="1" t="str">
        <f>INDEX('EPM diarie'!D:J,MATCH(Tabell2[[#This Row],[DNR]],'EPM diarie'!D:D,0),7)</f>
        <v>Stockholms</v>
      </c>
      <c r="F112" s="1" t="s">
        <v>921</v>
      </c>
      <c r="G112" s="1"/>
      <c r="H112" s="1"/>
      <c r="I112" s="1" t="s">
        <v>163</v>
      </c>
      <c r="J112" s="1"/>
      <c r="K112" s="1"/>
      <c r="L112" s="1"/>
      <c r="M112" s="1" t="s">
        <v>29</v>
      </c>
      <c r="N112" s="1" t="s">
        <v>36</v>
      </c>
      <c r="O11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2" s="22" t="e">
        <f>IF(FIND(Tabell2[[#Headers],[4 § 4 Forskningen avser ett fysiskt ingrepp på en avliden människa.]],Tabell2[[#This Row],[2.1 På vilket eller vilka sätt handlar projektet om forskning]])&gt;0,Tabell2[[#Headers],[4 § 4 Forskningen avser ett fysiskt ingrepp på en avliden människa.]],0)</f>
        <v>#VALUE!</v>
      </c>
      <c r="T11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2" s="1" t="s">
        <v>30</v>
      </c>
      <c r="V112" s="22" t="str">
        <f>IF(FIND(Tabell2[[#Headers],[Hälsa]],Tabell2[[#This Row],[2.2 Ange vilken typ av känsliga personuppgifter som kommer behandlas i projektet.]])&gt;0,Tabell2[[#Headers],[Hälsa]],0)</f>
        <v>Hälsa</v>
      </c>
      <c r="W112" s="22" t="e">
        <f>IF(FIND(Tabell2[[#Headers],[Genetiska uppgifter]],Tabell2[[#This Row],[2.2 Ange vilken typ av känsliga personuppgifter som kommer behandlas i projektet.]])&gt;0,Tabell2[[#Headers],[Genetiska uppgifter]],0)</f>
        <v>#VALUE!</v>
      </c>
      <c r="X112" s="22" t="e">
        <f>IF(FIND(Tabell2[[#Headers],[Ras eller etniskt ursprung]],Tabell2[[#This Row],[2.2 Ange vilken typ av känsliga personuppgifter som kommer behandlas i projektet.]])&gt;0,Tabell2[[#Headers],[Ras eller etniskt ursprung]],0)</f>
        <v>#VALUE!</v>
      </c>
      <c r="Y112" s="22" t="e">
        <f>IF(FIND(Tabell2[[#Headers],[Biometriska uppgifter]],Tabell2[[#This Row],[2.2 Ange vilken typ av känsliga personuppgifter som kommer behandlas i projektet.]])&gt;0,Tabell2[[#Headers],[Biometriska uppgifter]],0)</f>
        <v>#VALUE!</v>
      </c>
      <c r="Z112" s="22" t="e">
        <f>IF(FIND(Tabell2[[#Headers],[En persons sexualliv]],Tabell2[[#This Row],[2.2 Ange vilken typ av känsliga personuppgifter som kommer behandlas i projektet.]])&gt;0,Tabell2[[#Headers],[En persons sexualliv]],0)</f>
        <v>#VALUE!</v>
      </c>
      <c r="AA112" s="22" t="e">
        <f>IF(FIND(Tabell2[[#Headers],[Politiska åsikter]],Tabell2[[#This Row],[2.2 Ange vilken typ av känsliga personuppgifter som kommer behandlas i projektet.]])&gt;0,Tabell2[[#Headers],[Politiska åsikter]],0)</f>
        <v>#VALUE!</v>
      </c>
      <c r="AB112" s="22" t="e">
        <f>IF(FIND(Tabell2[[#Headers],[Religiös eller filosofisk övertygelse]],Tabell2[[#This Row],[2.2 Ange vilken typ av känsliga personuppgifter som kommer behandlas i projektet.]])&gt;0,Tabell2[[#Headers],[Religiös eller filosofisk övertygelse]],0)</f>
        <v>#VALUE!</v>
      </c>
      <c r="AC112" s="1" t="s">
        <v>1945</v>
      </c>
      <c r="AD112" s="1" t="s">
        <v>60</v>
      </c>
      <c r="AE112" s="26" t="s">
        <v>1946</v>
      </c>
      <c r="AF112" s="10" t="s">
        <v>174</v>
      </c>
      <c r="AG112" s="10">
        <f>IF(Tabell2[[#This Row],[Beräknat startdatum]]="Godkännandedatum",INDEX('EPM diarie'!D:H,MATCH(Tabell2[[#This Row],[DNR]],'EPM diarie'!D:D,0),5),Tabell2[[#This Row],[Beräknat startdatum]])</f>
        <v>43964</v>
      </c>
      <c r="AH112" s="26" t="s">
        <v>2045</v>
      </c>
      <c r="AI112" s="10" t="s">
        <v>175</v>
      </c>
      <c r="AJ112" s="22" t="e">
        <f>Tabell2[[#This Row],[Beräknat slutdatum]]-Tabell2[[#This Row],[Kolumn1]]</f>
        <v>#VALUE!</v>
      </c>
      <c r="AK112" s="1" t="s">
        <v>2144</v>
      </c>
      <c r="AL112" s="1">
        <v>10000</v>
      </c>
      <c r="AM112" s="1" t="s">
        <v>29</v>
      </c>
      <c r="AN112" s="2" t="s">
        <v>60</v>
      </c>
      <c r="AO112" s="54" t="e">
        <f>Tabell2[[#This Row],[Beräknat slutdatum]]-Tabell2[[#This Row],[Kolumn1]]</f>
        <v>#VALUE!</v>
      </c>
    </row>
    <row r="113" spans="1:41" x14ac:dyDescent="0.25">
      <c r="A113" s="19" t="s">
        <v>561</v>
      </c>
      <c r="B113" s="20" t="str">
        <f>INDEX('EPM diarie'!D:E,MATCH(Tabell2[[#This Row],[DNR]],'EPM diarie'!D:D,0),2)</f>
        <v>Bilddiagnostik vid COVID-19</v>
      </c>
      <c r="C113" s="1" t="s">
        <v>27</v>
      </c>
      <c r="D113" s="1" t="s">
        <v>34</v>
      </c>
      <c r="E113" s="1" t="str">
        <f>INDEX('EPM diarie'!D:J,MATCH(Tabell2[[#This Row],[DNR]],'EPM diarie'!D:D,0),7)</f>
        <v>Stockholms</v>
      </c>
      <c r="F113" s="1" t="s">
        <v>27</v>
      </c>
      <c r="G113" s="1"/>
      <c r="H113" s="1"/>
      <c r="I113" s="1" t="s">
        <v>163</v>
      </c>
      <c r="J113" s="1"/>
      <c r="K113" s="1"/>
      <c r="L113" s="1"/>
      <c r="M113" s="1" t="s">
        <v>29</v>
      </c>
      <c r="N113" s="1" t="s">
        <v>36</v>
      </c>
      <c r="O11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3" s="22" t="e">
        <f>IF(FIND(Tabell2[[#Headers],[4 § 4 Forskningen avser ett fysiskt ingrepp på en avliden människa.]],Tabell2[[#This Row],[2.1 På vilket eller vilka sätt handlar projektet om forskning]])&gt;0,Tabell2[[#Headers],[4 § 4 Forskningen avser ett fysiskt ingrepp på en avliden människa.]],0)</f>
        <v>#VALUE!</v>
      </c>
      <c r="T11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3" s="1" t="s">
        <v>30</v>
      </c>
      <c r="V113" s="22" t="str">
        <f>IF(FIND(Tabell2[[#Headers],[Hälsa]],Tabell2[[#This Row],[2.2 Ange vilken typ av känsliga personuppgifter som kommer behandlas i projektet.]])&gt;0,Tabell2[[#Headers],[Hälsa]],0)</f>
        <v>Hälsa</v>
      </c>
      <c r="W113" s="22" t="e">
        <f>IF(FIND(Tabell2[[#Headers],[Genetiska uppgifter]],Tabell2[[#This Row],[2.2 Ange vilken typ av känsliga personuppgifter som kommer behandlas i projektet.]])&gt;0,Tabell2[[#Headers],[Genetiska uppgifter]],0)</f>
        <v>#VALUE!</v>
      </c>
      <c r="X113" s="22" t="e">
        <f>IF(FIND(Tabell2[[#Headers],[Ras eller etniskt ursprung]],Tabell2[[#This Row],[2.2 Ange vilken typ av känsliga personuppgifter som kommer behandlas i projektet.]])&gt;0,Tabell2[[#Headers],[Ras eller etniskt ursprung]],0)</f>
        <v>#VALUE!</v>
      </c>
      <c r="Y113" s="22" t="e">
        <f>IF(FIND(Tabell2[[#Headers],[Biometriska uppgifter]],Tabell2[[#This Row],[2.2 Ange vilken typ av känsliga personuppgifter som kommer behandlas i projektet.]])&gt;0,Tabell2[[#Headers],[Biometriska uppgifter]],0)</f>
        <v>#VALUE!</v>
      </c>
      <c r="Z113" s="22" t="e">
        <f>IF(FIND(Tabell2[[#Headers],[En persons sexualliv]],Tabell2[[#This Row],[2.2 Ange vilken typ av känsliga personuppgifter som kommer behandlas i projektet.]])&gt;0,Tabell2[[#Headers],[En persons sexualliv]],0)</f>
        <v>#VALUE!</v>
      </c>
      <c r="AA113" s="22" t="e">
        <f>IF(FIND(Tabell2[[#Headers],[Politiska åsikter]],Tabell2[[#This Row],[2.2 Ange vilken typ av känsliga personuppgifter som kommer behandlas i projektet.]])&gt;0,Tabell2[[#Headers],[Politiska åsikter]],0)</f>
        <v>#VALUE!</v>
      </c>
      <c r="AB113" s="22" t="e">
        <f>IF(FIND(Tabell2[[#Headers],[Religiös eller filosofisk övertygelse]],Tabell2[[#This Row],[2.2 Ange vilken typ av känsliga personuppgifter som kommer behandlas i projektet.]])&gt;0,Tabell2[[#Headers],[Religiös eller filosofisk övertygelse]],0)</f>
        <v>#VALUE!</v>
      </c>
      <c r="AC113" s="1" t="s">
        <v>1947</v>
      </c>
      <c r="AD113" s="1" t="s">
        <v>60</v>
      </c>
      <c r="AE113" s="26" t="s">
        <v>1948</v>
      </c>
      <c r="AF113" s="10" t="s">
        <v>174</v>
      </c>
      <c r="AG113" s="10">
        <f>IF(Tabell2[[#This Row],[Beräknat startdatum]]="Godkännandedatum",INDEX('EPM diarie'!D:H,MATCH(Tabell2[[#This Row],[DNR]],'EPM diarie'!D:D,0),5),Tabell2[[#This Row],[Beräknat startdatum]])</f>
        <v>43964</v>
      </c>
      <c r="AH113" s="27" t="s">
        <v>2046</v>
      </c>
      <c r="AI113" s="10">
        <v>44196</v>
      </c>
      <c r="AJ113" s="22">
        <f>Tabell2[[#This Row],[Beräknat slutdatum]]-Tabell2[[#This Row],[Kolumn1]]</f>
        <v>232</v>
      </c>
      <c r="AK113" s="1" t="s">
        <v>2145</v>
      </c>
      <c r="AL113" s="1">
        <v>500</v>
      </c>
      <c r="AM113" s="1" t="s">
        <v>29</v>
      </c>
      <c r="AN113" s="2" t="s">
        <v>29</v>
      </c>
      <c r="AO113" s="54">
        <f>Tabell2[[#This Row],[Beräknat slutdatum]]-Tabell2[[#This Row],[Kolumn1]]</f>
        <v>232</v>
      </c>
    </row>
    <row r="114" spans="1:41" x14ac:dyDescent="0.25">
      <c r="A114" s="19" t="s">
        <v>731</v>
      </c>
      <c r="B114" s="20" t="str">
        <f>INDEX('EPM diarie'!D:E,MATCH(Tabell2[[#This Row],[DNR]],'EPM diarie'!D:D,0),2)</f>
        <v>Familjers vardagsliv och relationer under Covid-19</v>
      </c>
      <c r="C114" s="1" t="s">
        <v>27</v>
      </c>
      <c r="D114" s="1" t="s">
        <v>734</v>
      </c>
      <c r="E114" s="1" t="str">
        <f>INDEX('EPM diarie'!D:J,MATCH(Tabell2[[#This Row],[DNR]],'EPM diarie'!D:D,0),7)</f>
        <v>Västra</v>
      </c>
      <c r="F114" s="1" t="s">
        <v>27</v>
      </c>
      <c r="G114" s="1"/>
      <c r="H114" s="1"/>
      <c r="I114" s="1"/>
      <c r="J114" s="1"/>
      <c r="K114" s="1" t="s">
        <v>165</v>
      </c>
      <c r="L114" s="1"/>
      <c r="M114" s="1" t="s">
        <v>29</v>
      </c>
      <c r="N114" s="1" t="s">
        <v>36</v>
      </c>
      <c r="O11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4" s="22" t="e">
        <f>IF(FIND(Tabell2[[#Headers],[4 § 4 Forskningen avser ett fysiskt ingrepp på en avliden människa.]],Tabell2[[#This Row],[2.1 På vilket eller vilka sätt handlar projektet om forskning]])&gt;0,Tabell2[[#Headers],[4 § 4 Forskningen avser ett fysiskt ingrepp på en avliden människa.]],0)</f>
        <v>#VALUE!</v>
      </c>
      <c r="T11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4" s="1" t="s">
        <v>1796</v>
      </c>
      <c r="V114" s="22" t="str">
        <f>IF(FIND(Tabell2[[#Headers],[Hälsa]],Tabell2[[#This Row],[2.2 Ange vilken typ av känsliga personuppgifter som kommer behandlas i projektet.]])&gt;0,Tabell2[[#Headers],[Hälsa]],0)</f>
        <v>Hälsa</v>
      </c>
      <c r="W114" s="22" t="e">
        <f>IF(FIND(Tabell2[[#Headers],[Genetiska uppgifter]],Tabell2[[#This Row],[2.2 Ange vilken typ av känsliga personuppgifter som kommer behandlas i projektet.]])&gt;0,Tabell2[[#Headers],[Genetiska uppgifter]],0)</f>
        <v>#VALUE!</v>
      </c>
      <c r="X114" s="22" t="str">
        <f>IF(FIND(Tabell2[[#Headers],[Ras eller etniskt ursprung]],Tabell2[[#This Row],[2.2 Ange vilken typ av känsliga personuppgifter som kommer behandlas i projektet.]])&gt;0,Tabell2[[#Headers],[Ras eller etniskt ursprung]],0)</f>
        <v>Ras eller etniskt ursprung</v>
      </c>
      <c r="Y114" s="22" t="e">
        <f>IF(FIND(Tabell2[[#Headers],[Biometriska uppgifter]],Tabell2[[#This Row],[2.2 Ange vilken typ av känsliga personuppgifter som kommer behandlas i projektet.]])&gt;0,Tabell2[[#Headers],[Biometriska uppgifter]],0)</f>
        <v>#VALUE!</v>
      </c>
      <c r="Z114" s="22" t="e">
        <f>IF(FIND(Tabell2[[#Headers],[En persons sexualliv]],Tabell2[[#This Row],[2.2 Ange vilken typ av känsliga personuppgifter som kommer behandlas i projektet.]])&gt;0,Tabell2[[#Headers],[En persons sexualliv]],0)</f>
        <v>#VALUE!</v>
      </c>
      <c r="AA114" s="22" t="e">
        <f>IF(FIND(Tabell2[[#Headers],[Politiska åsikter]],Tabell2[[#This Row],[2.2 Ange vilken typ av känsliga personuppgifter som kommer behandlas i projektet.]])&gt;0,Tabell2[[#Headers],[Politiska åsikter]],0)</f>
        <v>#VALUE!</v>
      </c>
      <c r="AB114" s="22" t="e">
        <f>IF(FIND(Tabell2[[#Headers],[Religiös eller filosofisk övertygelse]],Tabell2[[#This Row],[2.2 Ange vilken typ av känsliga personuppgifter som kommer behandlas i projektet.]])&gt;0,Tabell2[[#Headers],[Religiös eller filosofisk övertygelse]],0)</f>
        <v>#VALUE!</v>
      </c>
      <c r="AC114" s="1" t="s">
        <v>1949</v>
      </c>
      <c r="AD114" s="1" t="s">
        <v>60</v>
      </c>
      <c r="AE114" s="26" t="s">
        <v>141</v>
      </c>
      <c r="AF114" s="10">
        <v>43982</v>
      </c>
      <c r="AG114" s="10">
        <f>IF(Tabell2[[#This Row],[Beräknat startdatum]]="Godkännandedatum",INDEX('EPM diarie'!D:H,MATCH(Tabell2[[#This Row],[DNR]],'EPM diarie'!D:D,0),5),Tabell2[[#This Row],[Beräknat startdatum]])</f>
        <v>43982</v>
      </c>
      <c r="AH114" s="26" t="s">
        <v>2047</v>
      </c>
      <c r="AI114" s="10">
        <v>44561</v>
      </c>
      <c r="AJ114" s="22">
        <f>Tabell2[[#This Row],[Beräknat slutdatum]]-Tabell2[[#This Row],[Kolumn1]]</f>
        <v>579</v>
      </c>
      <c r="AK114" s="1" t="s">
        <v>2146</v>
      </c>
      <c r="AL114" s="1">
        <v>75</v>
      </c>
      <c r="AM114" s="1" t="s">
        <v>60</v>
      </c>
      <c r="AN114" s="2" t="s">
        <v>29</v>
      </c>
      <c r="AO114" s="54">
        <f>Tabell2[[#This Row],[Beräknat slutdatum]]-Tabell2[[#This Row],[Kolumn1]]</f>
        <v>579</v>
      </c>
    </row>
    <row r="115" spans="1:41" x14ac:dyDescent="0.25">
      <c r="A115" s="19" t="s">
        <v>763</v>
      </c>
      <c r="B115" s="20" t="str">
        <f>INDEX('EPM diarie'!D:E,MATCH(Tabell2[[#This Row],[DNR]],'EPM diarie'!D:D,0),2)</f>
        <v>Hyaluronan - en potentiell orsak till ventilationssvikt vid dödsfall i covid-19</v>
      </c>
      <c r="C115" s="1" t="s">
        <v>27</v>
      </c>
      <c r="D115" s="1" t="s">
        <v>84</v>
      </c>
      <c r="E115" s="1" t="str">
        <f>INDEX('EPM diarie'!D:J,MATCH(Tabell2[[#This Row],[DNR]],'EPM diarie'!D:D,0),7)</f>
        <v>Uppsala-Örebro</v>
      </c>
      <c r="F115" s="1" t="s">
        <v>221</v>
      </c>
      <c r="G115" s="1" t="s">
        <v>161</v>
      </c>
      <c r="H115" s="1" t="s">
        <v>162</v>
      </c>
      <c r="I115" s="1"/>
      <c r="J115" s="1"/>
      <c r="K115" s="1"/>
      <c r="L115" s="1"/>
      <c r="M115" s="1" t="s">
        <v>29</v>
      </c>
      <c r="N115" s="1" t="s">
        <v>1791</v>
      </c>
      <c r="O115" s="22" t="e">
        <f>IF(FIND(Tabell2[[#Headers],[3 § 1 Forskningen kommer att samla in känsliga personuppgifter]],Tabell2[[#This Row],[2.1 På vilket eller vilka sätt handlar projektet om forskning]])&gt;0,Tabell2[[#Headers],[3 § 1 Forskningen kommer att samla in känsliga personuppgifter]],0)</f>
        <v>#VALUE!</v>
      </c>
      <c r="P11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5" s="22" t="e">
        <f>IF(FIND(Tabell2[[#Headers],[4 § 4 Forskningen avser ett fysiskt ingrepp på en avliden människa.]],Tabell2[[#This Row],[2.1 På vilket eller vilka sätt handlar projektet om forskning]])&gt;0,Tabell2[[#Headers],[4 § 4 Forskningen avser ett fysiskt ingrepp på en avliden människa.]],0)</f>
        <v>#VALUE!</v>
      </c>
      <c r="T115"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15" s="1" t="s">
        <v>30</v>
      </c>
      <c r="V115" s="22" t="str">
        <f>IF(FIND(Tabell2[[#Headers],[Hälsa]],Tabell2[[#This Row],[2.2 Ange vilken typ av känsliga personuppgifter som kommer behandlas i projektet.]])&gt;0,Tabell2[[#Headers],[Hälsa]],0)</f>
        <v>Hälsa</v>
      </c>
      <c r="W115" s="22" t="e">
        <f>IF(FIND(Tabell2[[#Headers],[Genetiska uppgifter]],Tabell2[[#This Row],[2.2 Ange vilken typ av känsliga personuppgifter som kommer behandlas i projektet.]])&gt;0,Tabell2[[#Headers],[Genetiska uppgifter]],0)</f>
        <v>#VALUE!</v>
      </c>
      <c r="X115" s="22" t="e">
        <f>IF(FIND(Tabell2[[#Headers],[Ras eller etniskt ursprung]],Tabell2[[#This Row],[2.2 Ange vilken typ av känsliga personuppgifter som kommer behandlas i projektet.]])&gt;0,Tabell2[[#Headers],[Ras eller etniskt ursprung]],0)</f>
        <v>#VALUE!</v>
      </c>
      <c r="Y115" s="22" t="e">
        <f>IF(FIND(Tabell2[[#Headers],[Biometriska uppgifter]],Tabell2[[#This Row],[2.2 Ange vilken typ av känsliga personuppgifter som kommer behandlas i projektet.]])&gt;0,Tabell2[[#Headers],[Biometriska uppgifter]],0)</f>
        <v>#VALUE!</v>
      </c>
      <c r="Z115" s="22" t="e">
        <f>IF(FIND(Tabell2[[#Headers],[En persons sexualliv]],Tabell2[[#This Row],[2.2 Ange vilken typ av känsliga personuppgifter som kommer behandlas i projektet.]])&gt;0,Tabell2[[#Headers],[En persons sexualliv]],0)</f>
        <v>#VALUE!</v>
      </c>
      <c r="AA115" s="22" t="e">
        <f>IF(FIND(Tabell2[[#Headers],[Politiska åsikter]],Tabell2[[#This Row],[2.2 Ange vilken typ av känsliga personuppgifter som kommer behandlas i projektet.]])&gt;0,Tabell2[[#Headers],[Politiska åsikter]],0)</f>
        <v>#VALUE!</v>
      </c>
      <c r="AB115" s="22" t="e">
        <f>IF(FIND(Tabell2[[#Headers],[Religiös eller filosofisk övertygelse]],Tabell2[[#This Row],[2.2 Ange vilken typ av känsliga personuppgifter som kommer behandlas i projektet.]])&gt;0,Tabell2[[#Headers],[Religiös eller filosofisk övertygelse]],0)</f>
        <v>#VALUE!</v>
      </c>
      <c r="AC115" s="1" t="s">
        <v>1950</v>
      </c>
      <c r="AD115" s="1" t="s">
        <v>60</v>
      </c>
      <c r="AE115" s="26" t="s">
        <v>1951</v>
      </c>
      <c r="AF115" s="10" t="s">
        <v>174</v>
      </c>
      <c r="AG115" s="10">
        <f>IF(Tabell2[[#This Row],[Beräknat startdatum]]="Godkännandedatum",INDEX('EPM diarie'!D:H,MATCH(Tabell2[[#This Row],[DNR]],'EPM diarie'!D:D,0),5),Tabell2[[#This Row],[Beräknat startdatum]])</f>
        <v>43964</v>
      </c>
      <c r="AH115" s="27">
        <v>44196</v>
      </c>
      <c r="AI115" s="10">
        <f>Tabell2[[#This Row],[5.2 Beräknat slutdatum]]</f>
        <v>44196</v>
      </c>
      <c r="AJ115" s="22">
        <f>Tabell2[[#This Row],[Beräknat slutdatum]]-Tabell2[[#This Row],[Kolumn1]]</f>
        <v>232</v>
      </c>
      <c r="AK115" s="1" t="s">
        <v>2147</v>
      </c>
      <c r="AL115" s="1">
        <v>8</v>
      </c>
      <c r="AM115" s="1" t="s">
        <v>29</v>
      </c>
      <c r="AN115" s="2" t="s">
        <v>29</v>
      </c>
      <c r="AO115" s="54">
        <f>Tabell2[[#This Row],[Beräknat slutdatum]]-Tabell2[[#This Row],[Kolumn1]]</f>
        <v>232</v>
      </c>
    </row>
    <row r="116" spans="1:41" x14ac:dyDescent="0.25">
      <c r="A116" s="19" t="s">
        <v>780</v>
      </c>
      <c r="B116" s="20" t="str">
        <f>INDEX('EPM diarie'!D:E,MATCH(Tabell2[[#This Row],[DNR]],'EPM diarie'!D:D,0),2)</f>
        <v>CovidFlux: Respirationsfysiologisk undersökning av patienter med misstänkt covid-19 prehospitalt</v>
      </c>
      <c r="C116" s="1" t="s">
        <v>27</v>
      </c>
      <c r="D116" s="1" t="s">
        <v>263</v>
      </c>
      <c r="E116" s="1" t="str">
        <f>INDEX('EPM diarie'!D:J,MATCH(Tabell2[[#This Row],[DNR]],'EPM diarie'!D:D,0),7)</f>
        <v>Uppsala-Örebro</v>
      </c>
      <c r="F116" s="1" t="s">
        <v>221</v>
      </c>
      <c r="G116" s="1" t="s">
        <v>161</v>
      </c>
      <c r="H116" s="1" t="s">
        <v>162</v>
      </c>
      <c r="I116" s="1"/>
      <c r="J116" s="1"/>
      <c r="K116" s="1"/>
      <c r="L116" s="1"/>
      <c r="M116" s="1" t="s">
        <v>29</v>
      </c>
      <c r="N116" s="1" t="s">
        <v>36</v>
      </c>
      <c r="O11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6" s="22" t="e">
        <f>IF(FIND(Tabell2[[#Headers],[4 § 4 Forskningen avser ett fysiskt ingrepp på en avliden människa.]],Tabell2[[#This Row],[2.1 På vilket eller vilka sätt handlar projektet om forskning]])&gt;0,Tabell2[[#Headers],[4 § 4 Forskningen avser ett fysiskt ingrepp på en avliden människa.]],0)</f>
        <v>#VALUE!</v>
      </c>
      <c r="T11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6" s="1" t="s">
        <v>30</v>
      </c>
      <c r="V116" s="22" t="str">
        <f>IF(FIND(Tabell2[[#Headers],[Hälsa]],Tabell2[[#This Row],[2.2 Ange vilken typ av känsliga personuppgifter som kommer behandlas i projektet.]])&gt;0,Tabell2[[#Headers],[Hälsa]],0)</f>
        <v>Hälsa</v>
      </c>
      <c r="W116" s="22" t="e">
        <f>IF(FIND(Tabell2[[#Headers],[Genetiska uppgifter]],Tabell2[[#This Row],[2.2 Ange vilken typ av känsliga personuppgifter som kommer behandlas i projektet.]])&gt;0,Tabell2[[#Headers],[Genetiska uppgifter]],0)</f>
        <v>#VALUE!</v>
      </c>
      <c r="X116" s="22" t="e">
        <f>IF(FIND(Tabell2[[#Headers],[Ras eller etniskt ursprung]],Tabell2[[#This Row],[2.2 Ange vilken typ av känsliga personuppgifter som kommer behandlas i projektet.]])&gt;0,Tabell2[[#Headers],[Ras eller etniskt ursprung]],0)</f>
        <v>#VALUE!</v>
      </c>
      <c r="Y116" s="22" t="e">
        <f>IF(FIND(Tabell2[[#Headers],[Biometriska uppgifter]],Tabell2[[#This Row],[2.2 Ange vilken typ av känsliga personuppgifter som kommer behandlas i projektet.]])&gt;0,Tabell2[[#Headers],[Biometriska uppgifter]],0)</f>
        <v>#VALUE!</v>
      </c>
      <c r="Z116" s="22" t="e">
        <f>IF(FIND(Tabell2[[#Headers],[En persons sexualliv]],Tabell2[[#This Row],[2.2 Ange vilken typ av känsliga personuppgifter som kommer behandlas i projektet.]])&gt;0,Tabell2[[#Headers],[En persons sexualliv]],0)</f>
        <v>#VALUE!</v>
      </c>
      <c r="AA116" s="22" t="e">
        <f>IF(FIND(Tabell2[[#Headers],[Politiska åsikter]],Tabell2[[#This Row],[2.2 Ange vilken typ av känsliga personuppgifter som kommer behandlas i projektet.]])&gt;0,Tabell2[[#Headers],[Politiska åsikter]],0)</f>
        <v>#VALUE!</v>
      </c>
      <c r="AB116" s="22" t="e">
        <f>IF(FIND(Tabell2[[#Headers],[Religiös eller filosofisk övertygelse]],Tabell2[[#This Row],[2.2 Ange vilken typ av känsliga personuppgifter som kommer behandlas i projektet.]])&gt;0,Tabell2[[#Headers],[Religiös eller filosofisk övertygelse]],0)</f>
        <v>#VALUE!</v>
      </c>
      <c r="AC116" s="1" t="s">
        <v>1952</v>
      </c>
      <c r="AD116" s="1" t="s">
        <v>60</v>
      </c>
      <c r="AE116" s="27" t="s">
        <v>1953</v>
      </c>
      <c r="AF116" s="10" t="s">
        <v>174</v>
      </c>
      <c r="AG116" s="10">
        <f>IF(Tabell2[[#This Row],[Beräknat startdatum]]="Godkännandedatum",INDEX('EPM diarie'!D:H,MATCH(Tabell2[[#This Row],[DNR]],'EPM diarie'!D:D,0),5),Tabell2[[#This Row],[Beräknat startdatum]])</f>
        <v>43964</v>
      </c>
      <c r="AH116" s="27" t="s">
        <v>2048</v>
      </c>
      <c r="AI116" s="10">
        <v>44074</v>
      </c>
      <c r="AJ116" s="22">
        <f>Tabell2[[#This Row],[Beräknat slutdatum]]-Tabell2[[#This Row],[Kolumn1]]</f>
        <v>110</v>
      </c>
      <c r="AK116" s="1" t="s">
        <v>2148</v>
      </c>
      <c r="AL116" s="1">
        <v>100</v>
      </c>
      <c r="AM116" s="1" t="s">
        <v>29</v>
      </c>
      <c r="AN116" s="2" t="s">
        <v>29</v>
      </c>
      <c r="AO116" s="54">
        <f>Tabell2[[#This Row],[Beräknat slutdatum]]-Tabell2[[#This Row],[Kolumn1]]</f>
        <v>110</v>
      </c>
    </row>
    <row r="117" spans="1:41" x14ac:dyDescent="0.25">
      <c r="A117" s="19" t="s">
        <v>743</v>
      </c>
      <c r="B117" s="20" t="str">
        <f>INDEX('EPM diarie'!D:E,MATCH(Tabell2[[#This Row],[DNR]],'EPM diarie'!D:D,0),2)</f>
        <v>Covid-19 - Lungultraljud (LUS) för stöd vid diagnostik och behandling</v>
      </c>
      <c r="C117" s="1" t="s">
        <v>27</v>
      </c>
      <c r="D117" s="1" t="s">
        <v>746</v>
      </c>
      <c r="E117" s="1" t="str">
        <f>INDEX('EPM diarie'!D:J,MATCH(Tabell2[[#This Row],[DNR]],'EPM diarie'!D:D,0),7)</f>
        <v>Uppsala-Örebro</v>
      </c>
      <c r="F117" s="1" t="s">
        <v>27</v>
      </c>
      <c r="G117" s="1"/>
      <c r="H117" s="1" t="s">
        <v>162</v>
      </c>
      <c r="I117" s="1"/>
      <c r="J117" s="1"/>
      <c r="K117" s="1"/>
      <c r="L117" s="1"/>
      <c r="M117" s="1" t="s">
        <v>29</v>
      </c>
      <c r="N117" s="1" t="s">
        <v>36</v>
      </c>
      <c r="O11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7" s="22" t="e">
        <f>IF(FIND(Tabell2[[#Headers],[4 § 4 Forskningen avser ett fysiskt ingrepp på en avliden människa.]],Tabell2[[#This Row],[2.1 På vilket eller vilka sätt handlar projektet om forskning]])&gt;0,Tabell2[[#Headers],[4 § 4 Forskningen avser ett fysiskt ingrepp på en avliden människa.]],0)</f>
        <v>#VALUE!</v>
      </c>
      <c r="T11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7" s="1" t="s">
        <v>30</v>
      </c>
      <c r="V117" s="22" t="str">
        <f>IF(FIND(Tabell2[[#Headers],[Hälsa]],Tabell2[[#This Row],[2.2 Ange vilken typ av känsliga personuppgifter som kommer behandlas i projektet.]])&gt;0,Tabell2[[#Headers],[Hälsa]],0)</f>
        <v>Hälsa</v>
      </c>
      <c r="W117" s="22" t="e">
        <f>IF(FIND(Tabell2[[#Headers],[Genetiska uppgifter]],Tabell2[[#This Row],[2.2 Ange vilken typ av känsliga personuppgifter som kommer behandlas i projektet.]])&gt;0,Tabell2[[#Headers],[Genetiska uppgifter]],0)</f>
        <v>#VALUE!</v>
      </c>
      <c r="X117" s="22" t="e">
        <f>IF(FIND(Tabell2[[#Headers],[Ras eller etniskt ursprung]],Tabell2[[#This Row],[2.2 Ange vilken typ av känsliga personuppgifter som kommer behandlas i projektet.]])&gt;0,Tabell2[[#Headers],[Ras eller etniskt ursprung]],0)</f>
        <v>#VALUE!</v>
      </c>
      <c r="Y117" s="22" t="e">
        <f>IF(FIND(Tabell2[[#Headers],[Biometriska uppgifter]],Tabell2[[#This Row],[2.2 Ange vilken typ av känsliga personuppgifter som kommer behandlas i projektet.]])&gt;0,Tabell2[[#Headers],[Biometriska uppgifter]],0)</f>
        <v>#VALUE!</v>
      </c>
      <c r="Z117" s="22" t="e">
        <f>IF(FIND(Tabell2[[#Headers],[En persons sexualliv]],Tabell2[[#This Row],[2.2 Ange vilken typ av känsliga personuppgifter som kommer behandlas i projektet.]])&gt;0,Tabell2[[#Headers],[En persons sexualliv]],0)</f>
        <v>#VALUE!</v>
      </c>
      <c r="AA117" s="22" t="e">
        <f>IF(FIND(Tabell2[[#Headers],[Politiska åsikter]],Tabell2[[#This Row],[2.2 Ange vilken typ av känsliga personuppgifter som kommer behandlas i projektet.]])&gt;0,Tabell2[[#Headers],[Politiska åsikter]],0)</f>
        <v>#VALUE!</v>
      </c>
      <c r="AB117" s="22" t="e">
        <f>IF(FIND(Tabell2[[#Headers],[Religiös eller filosofisk övertygelse]],Tabell2[[#This Row],[2.2 Ange vilken typ av känsliga personuppgifter som kommer behandlas i projektet.]])&gt;0,Tabell2[[#Headers],[Religiös eller filosofisk övertygelse]],0)</f>
        <v>#VALUE!</v>
      </c>
      <c r="AC117" s="1" t="s">
        <v>1954</v>
      </c>
      <c r="AD117" s="1" t="s">
        <v>60</v>
      </c>
      <c r="AE117" s="27" t="s">
        <v>1955</v>
      </c>
      <c r="AF117" s="10" t="s">
        <v>174</v>
      </c>
      <c r="AG117" s="10">
        <f>IF(Tabell2[[#This Row],[Beräknat startdatum]]="Godkännandedatum",INDEX('EPM diarie'!D:H,MATCH(Tabell2[[#This Row],[DNR]],'EPM diarie'!D:D,0),5),Tabell2[[#This Row],[Beräknat startdatum]])</f>
        <v>43969</v>
      </c>
      <c r="AH117" s="27">
        <v>44561</v>
      </c>
      <c r="AI117" s="10">
        <f>Tabell2[[#This Row],[5.2 Beräknat slutdatum]]</f>
        <v>44561</v>
      </c>
      <c r="AJ117" s="22">
        <f>Tabell2[[#This Row],[Beräknat slutdatum]]-Tabell2[[#This Row],[Kolumn1]]</f>
        <v>592</v>
      </c>
      <c r="AK117" s="1" t="s">
        <v>2149</v>
      </c>
      <c r="AL117" s="1">
        <v>90</v>
      </c>
      <c r="AM117" s="1" t="s">
        <v>29</v>
      </c>
      <c r="AN117" s="2" t="s">
        <v>29</v>
      </c>
      <c r="AO117" s="54">
        <f>Tabell2[[#This Row],[Beräknat slutdatum]]-Tabell2[[#This Row],[Kolumn1]]</f>
        <v>592</v>
      </c>
    </row>
    <row r="118" spans="1:41" x14ac:dyDescent="0.25">
      <c r="A118" s="19" t="s">
        <v>208</v>
      </c>
      <c r="B118" s="20" t="str">
        <f>INDEX('EPM diarie'!D:E,MATCH(Tabell2[[#This Row],[DNR]],'EPM diarie'!D:D,0),2)</f>
        <v>Voice diagnostics: appbaserad röstdiagnostik. Akustisk röstmätning som markör för rösthälsa samt för somatisk eller neurologisk sjukdom</v>
      </c>
      <c r="C118" s="1" t="s">
        <v>27</v>
      </c>
      <c r="D118" s="1" t="s">
        <v>211</v>
      </c>
      <c r="E118" s="1" t="str">
        <f>INDEX('EPM diarie'!D:J,MATCH(Tabell2[[#This Row],[DNR]],'EPM diarie'!D:D,0),7)</f>
        <v>Södra</v>
      </c>
      <c r="F118" s="1" t="s">
        <v>27</v>
      </c>
      <c r="G118" s="1"/>
      <c r="H118" s="1"/>
      <c r="I118" s="1"/>
      <c r="J118" s="1"/>
      <c r="K118" s="1"/>
      <c r="L118" s="1" t="s">
        <v>166</v>
      </c>
      <c r="M118" s="1" t="s">
        <v>29</v>
      </c>
      <c r="N118" s="1" t="s">
        <v>36</v>
      </c>
      <c r="O11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1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18" s="22" t="e">
        <f>IF(FIND(Tabell2[[#Headers],[4 § 4 Forskningen avser ett fysiskt ingrepp på en avliden människa.]],Tabell2[[#This Row],[2.1 På vilket eller vilka sätt handlar projektet om forskning]])&gt;0,Tabell2[[#Headers],[4 § 4 Forskningen avser ett fysiskt ingrepp på en avliden människa.]],0)</f>
        <v>#VALUE!</v>
      </c>
      <c r="T11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8" s="1" t="s">
        <v>1801</v>
      </c>
      <c r="V118" s="22" t="str">
        <f>IF(FIND(Tabell2[[#Headers],[Hälsa]],Tabell2[[#This Row],[2.2 Ange vilken typ av känsliga personuppgifter som kommer behandlas i projektet.]])&gt;0,Tabell2[[#Headers],[Hälsa]],0)</f>
        <v>Hälsa</v>
      </c>
      <c r="W118" s="22" t="e">
        <f>IF(FIND(Tabell2[[#Headers],[Genetiska uppgifter]],Tabell2[[#This Row],[2.2 Ange vilken typ av känsliga personuppgifter som kommer behandlas i projektet.]])&gt;0,Tabell2[[#Headers],[Genetiska uppgifter]],0)</f>
        <v>#VALUE!</v>
      </c>
      <c r="X118" s="22" t="e">
        <f>IF(FIND(Tabell2[[#Headers],[Ras eller etniskt ursprung]],Tabell2[[#This Row],[2.2 Ange vilken typ av känsliga personuppgifter som kommer behandlas i projektet.]])&gt;0,Tabell2[[#Headers],[Ras eller etniskt ursprung]],0)</f>
        <v>#VALUE!</v>
      </c>
      <c r="Y118" s="22" t="str">
        <f>IF(FIND(Tabell2[[#Headers],[Biometriska uppgifter]],Tabell2[[#This Row],[2.2 Ange vilken typ av känsliga personuppgifter som kommer behandlas i projektet.]])&gt;0,Tabell2[[#Headers],[Biometriska uppgifter]],0)</f>
        <v>Biometriska uppgifter</v>
      </c>
      <c r="Z118" s="22" t="e">
        <f>IF(FIND(Tabell2[[#Headers],[En persons sexualliv]],Tabell2[[#This Row],[2.2 Ange vilken typ av känsliga personuppgifter som kommer behandlas i projektet.]])&gt;0,Tabell2[[#Headers],[En persons sexualliv]],0)</f>
        <v>#VALUE!</v>
      </c>
      <c r="AA118" s="22" t="e">
        <f>IF(FIND(Tabell2[[#Headers],[Politiska åsikter]],Tabell2[[#This Row],[2.2 Ange vilken typ av känsliga personuppgifter som kommer behandlas i projektet.]])&gt;0,Tabell2[[#Headers],[Politiska åsikter]],0)</f>
        <v>#VALUE!</v>
      </c>
      <c r="AB118" s="22" t="e">
        <f>IF(FIND(Tabell2[[#Headers],[Religiös eller filosofisk övertygelse]],Tabell2[[#This Row],[2.2 Ange vilken typ av känsliga personuppgifter som kommer behandlas i projektet.]])&gt;0,Tabell2[[#Headers],[Religiös eller filosofisk övertygelse]],0)</f>
        <v>#VALUE!</v>
      </c>
      <c r="AC118" s="1" t="s">
        <v>1956</v>
      </c>
      <c r="AD118" s="1"/>
      <c r="AE118" s="26" t="s">
        <v>141</v>
      </c>
      <c r="AF118" s="10">
        <v>43982</v>
      </c>
      <c r="AG118" s="10">
        <f>IF(Tabell2[[#This Row],[Beräknat startdatum]]="Godkännandedatum",INDEX('EPM diarie'!D:H,MATCH(Tabell2[[#This Row],[DNR]],'EPM diarie'!D:D,0),5),Tabell2[[#This Row],[Beräknat startdatum]])</f>
        <v>43982</v>
      </c>
      <c r="AH118" s="26">
        <v>2024</v>
      </c>
      <c r="AI118" s="10">
        <v>45657</v>
      </c>
      <c r="AJ118" s="22">
        <f>Tabell2[[#This Row],[Beräknat slutdatum]]-Tabell2[[#This Row],[Kolumn1]]</f>
        <v>1675</v>
      </c>
      <c r="AK118" s="1" t="s">
        <v>2150</v>
      </c>
      <c r="AL118" s="1">
        <f>100+20+200+25+25+1500</f>
        <v>1870</v>
      </c>
      <c r="AM118" s="1" t="s">
        <v>29</v>
      </c>
      <c r="AN118" s="2" t="s">
        <v>60</v>
      </c>
      <c r="AO118" s="54">
        <f>Tabell2[[#This Row],[Beräknat slutdatum]]-Tabell2[[#This Row],[Kolumn1]]</f>
        <v>1675</v>
      </c>
    </row>
    <row r="119" spans="1:41" x14ac:dyDescent="0.25">
      <c r="A119" s="19" t="s">
        <v>571</v>
      </c>
      <c r="B119" s="20" t="str">
        <f>INDEX('EPM diarie'!D:E,MATCH(Tabell2[[#This Row],[DNR]],'EPM diarie'!D:D,0),2)</f>
        <v>Påverkar effekter på hemostas (blodlevringssystemet) och immunsystemet av infektion med covid-19 prognosen?</v>
      </c>
      <c r="C119" s="1" t="s">
        <v>27</v>
      </c>
      <c r="D119" s="1" t="s">
        <v>127</v>
      </c>
      <c r="E119" s="1" t="str">
        <f>INDEX('EPM diarie'!D:J,MATCH(Tabell2[[#This Row],[DNR]],'EPM diarie'!D:D,0),7)</f>
        <v>Sydöstra</v>
      </c>
      <c r="F119" s="1" t="s">
        <v>27</v>
      </c>
      <c r="G119" s="1"/>
      <c r="H119" s="1"/>
      <c r="I119" s="1"/>
      <c r="J119" s="1" t="s">
        <v>164</v>
      </c>
      <c r="K119" s="1"/>
      <c r="L119" s="1"/>
      <c r="M119" s="1" t="s">
        <v>29</v>
      </c>
      <c r="N119" s="1" t="s">
        <v>1781</v>
      </c>
      <c r="O119" s="22" t="e">
        <f>IF(FIND(Tabell2[[#Headers],[3 § 1 Forskningen kommer att samla in känsliga personuppgifter]],Tabell2[[#This Row],[2.1 På vilket eller vilka sätt handlar projektet om forskning]])&gt;0,Tabell2[[#Headers],[3 § 1 Forskningen kommer att samla in känsliga personuppgifter]],0)</f>
        <v>#VALUE!</v>
      </c>
      <c r="P11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1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19"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19" s="22" t="e">
        <f>IF(FIND(Tabell2[[#Headers],[4 § 4 Forskningen avser ett fysiskt ingrepp på en avliden människa.]],Tabell2[[#This Row],[2.1 På vilket eller vilka sätt handlar projektet om forskning]])&gt;0,Tabell2[[#Headers],[4 § 4 Forskningen avser ett fysiskt ingrepp på en avliden människa.]],0)</f>
        <v>#VALUE!</v>
      </c>
      <c r="T11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19" s="1" t="s">
        <v>30</v>
      </c>
      <c r="V119" s="22" t="str">
        <f>IF(FIND(Tabell2[[#Headers],[Hälsa]],Tabell2[[#This Row],[2.2 Ange vilken typ av känsliga personuppgifter som kommer behandlas i projektet.]])&gt;0,Tabell2[[#Headers],[Hälsa]],0)</f>
        <v>Hälsa</v>
      </c>
      <c r="W119" s="22" t="e">
        <f>IF(FIND(Tabell2[[#Headers],[Genetiska uppgifter]],Tabell2[[#This Row],[2.2 Ange vilken typ av känsliga personuppgifter som kommer behandlas i projektet.]])&gt;0,Tabell2[[#Headers],[Genetiska uppgifter]],0)</f>
        <v>#VALUE!</v>
      </c>
      <c r="X119" s="22" t="e">
        <f>IF(FIND(Tabell2[[#Headers],[Ras eller etniskt ursprung]],Tabell2[[#This Row],[2.2 Ange vilken typ av känsliga personuppgifter som kommer behandlas i projektet.]])&gt;0,Tabell2[[#Headers],[Ras eller etniskt ursprung]],0)</f>
        <v>#VALUE!</v>
      </c>
      <c r="Y119" s="22" t="e">
        <f>IF(FIND(Tabell2[[#Headers],[Biometriska uppgifter]],Tabell2[[#This Row],[2.2 Ange vilken typ av känsliga personuppgifter som kommer behandlas i projektet.]])&gt;0,Tabell2[[#Headers],[Biometriska uppgifter]],0)</f>
        <v>#VALUE!</v>
      </c>
      <c r="Z119" s="22" t="e">
        <f>IF(FIND(Tabell2[[#Headers],[En persons sexualliv]],Tabell2[[#This Row],[2.2 Ange vilken typ av känsliga personuppgifter som kommer behandlas i projektet.]])&gt;0,Tabell2[[#Headers],[En persons sexualliv]],0)</f>
        <v>#VALUE!</v>
      </c>
      <c r="AA119" s="22" t="e">
        <f>IF(FIND(Tabell2[[#Headers],[Politiska åsikter]],Tabell2[[#This Row],[2.2 Ange vilken typ av känsliga personuppgifter som kommer behandlas i projektet.]])&gt;0,Tabell2[[#Headers],[Politiska åsikter]],0)</f>
        <v>#VALUE!</v>
      </c>
      <c r="AB119" s="22" t="e">
        <f>IF(FIND(Tabell2[[#Headers],[Religiös eller filosofisk övertygelse]],Tabell2[[#This Row],[2.2 Ange vilken typ av känsliga personuppgifter som kommer behandlas i projektet.]])&gt;0,Tabell2[[#Headers],[Religiös eller filosofisk övertygelse]],0)</f>
        <v>#VALUE!</v>
      </c>
      <c r="AC119" s="1" t="s">
        <v>1957</v>
      </c>
      <c r="AD119" s="1" t="s">
        <v>60</v>
      </c>
      <c r="AE119" s="26" t="s">
        <v>1958</v>
      </c>
      <c r="AF119" s="10" t="s">
        <v>174</v>
      </c>
      <c r="AG119" s="10">
        <f>IF(Tabell2[[#This Row],[Beräknat startdatum]]="Godkännandedatum",INDEX('EPM diarie'!D:H,MATCH(Tabell2[[#This Row],[DNR]],'EPM diarie'!D:D,0),5),Tabell2[[#This Row],[Beräknat startdatum]])</f>
        <v>43970</v>
      </c>
      <c r="AH119" s="26" t="s">
        <v>149</v>
      </c>
      <c r="AI119" s="10">
        <v>44196</v>
      </c>
      <c r="AJ119" s="22">
        <f>Tabell2[[#This Row],[Beräknat slutdatum]]-Tabell2[[#This Row],[Kolumn1]]</f>
        <v>226</v>
      </c>
      <c r="AK119" s="1" t="s">
        <v>2151</v>
      </c>
      <c r="AL119" s="1">
        <v>300</v>
      </c>
      <c r="AM119" s="1" t="s">
        <v>29</v>
      </c>
      <c r="AN119" s="2" t="s">
        <v>29</v>
      </c>
      <c r="AO119" s="54">
        <f>Tabell2[[#This Row],[Beräknat slutdatum]]-Tabell2[[#This Row],[Kolumn1]]</f>
        <v>226</v>
      </c>
    </row>
    <row r="120" spans="1:41" x14ac:dyDescent="0.25">
      <c r="A120" s="19" t="s">
        <v>600</v>
      </c>
      <c r="B120" s="20" t="str">
        <f>INDEX('EPM diarie'!D:E,MATCH(Tabell2[[#This Row],[DNR]],'EPM diarie'!D:D,0),2)</f>
        <v>Diagnostiska testmetoder för COVID-19 för uppskalning och hemtest</v>
      </c>
      <c r="C120" s="1" t="s">
        <v>27</v>
      </c>
      <c r="D120" s="1" t="s">
        <v>52</v>
      </c>
      <c r="E120" s="1" t="str">
        <f>INDEX('EPM diarie'!D:J,MATCH(Tabell2[[#This Row],[DNR]],'EPM diarie'!D:D,0),7)</f>
        <v>Stockholms</v>
      </c>
      <c r="F120" s="1" t="s">
        <v>27</v>
      </c>
      <c r="G120" s="1"/>
      <c r="H120" s="1"/>
      <c r="I120" s="1" t="s">
        <v>163</v>
      </c>
      <c r="J120" s="1"/>
      <c r="K120" s="1"/>
      <c r="L120" s="1"/>
      <c r="M120" s="1" t="s">
        <v>29</v>
      </c>
      <c r="N120" s="1" t="s">
        <v>1787</v>
      </c>
      <c r="O12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0" s="22" t="e">
        <f>IF(FIND(Tabell2[[#Headers],[4 § 4 Forskningen avser ett fysiskt ingrepp på en avliden människa.]],Tabell2[[#This Row],[2.1 På vilket eller vilka sätt handlar projektet om forskning]])&gt;0,Tabell2[[#Headers],[4 § 4 Forskningen avser ett fysiskt ingrepp på en avliden människa.]],0)</f>
        <v>#VALUE!</v>
      </c>
      <c r="T12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0" s="1" t="s">
        <v>30</v>
      </c>
      <c r="V120" s="22" t="str">
        <f>IF(FIND(Tabell2[[#Headers],[Hälsa]],Tabell2[[#This Row],[2.2 Ange vilken typ av känsliga personuppgifter som kommer behandlas i projektet.]])&gt;0,Tabell2[[#Headers],[Hälsa]],0)</f>
        <v>Hälsa</v>
      </c>
      <c r="W120" s="22" t="e">
        <f>IF(FIND(Tabell2[[#Headers],[Genetiska uppgifter]],Tabell2[[#This Row],[2.2 Ange vilken typ av känsliga personuppgifter som kommer behandlas i projektet.]])&gt;0,Tabell2[[#Headers],[Genetiska uppgifter]],0)</f>
        <v>#VALUE!</v>
      </c>
      <c r="X120" s="22" t="e">
        <f>IF(FIND(Tabell2[[#Headers],[Ras eller etniskt ursprung]],Tabell2[[#This Row],[2.2 Ange vilken typ av känsliga personuppgifter som kommer behandlas i projektet.]])&gt;0,Tabell2[[#Headers],[Ras eller etniskt ursprung]],0)</f>
        <v>#VALUE!</v>
      </c>
      <c r="Y120" s="22" t="e">
        <f>IF(FIND(Tabell2[[#Headers],[Biometriska uppgifter]],Tabell2[[#This Row],[2.2 Ange vilken typ av känsliga personuppgifter som kommer behandlas i projektet.]])&gt;0,Tabell2[[#Headers],[Biometriska uppgifter]],0)</f>
        <v>#VALUE!</v>
      </c>
      <c r="Z120" s="22" t="e">
        <f>IF(FIND(Tabell2[[#Headers],[En persons sexualliv]],Tabell2[[#This Row],[2.2 Ange vilken typ av känsliga personuppgifter som kommer behandlas i projektet.]])&gt;0,Tabell2[[#Headers],[En persons sexualliv]],0)</f>
        <v>#VALUE!</v>
      </c>
      <c r="AA120" s="22" t="e">
        <f>IF(FIND(Tabell2[[#Headers],[Politiska åsikter]],Tabell2[[#This Row],[2.2 Ange vilken typ av känsliga personuppgifter som kommer behandlas i projektet.]])&gt;0,Tabell2[[#Headers],[Politiska åsikter]],0)</f>
        <v>#VALUE!</v>
      </c>
      <c r="AB120" s="22" t="e">
        <f>IF(FIND(Tabell2[[#Headers],[Religiös eller filosofisk övertygelse]],Tabell2[[#This Row],[2.2 Ange vilken typ av känsliga personuppgifter som kommer behandlas i projektet.]])&gt;0,Tabell2[[#Headers],[Religiös eller filosofisk övertygelse]],0)</f>
        <v>#VALUE!</v>
      </c>
      <c r="AC120" s="1" t="s">
        <v>1959</v>
      </c>
      <c r="AD120" s="1" t="s">
        <v>60</v>
      </c>
      <c r="AE120" s="26" t="s">
        <v>1960</v>
      </c>
      <c r="AF120" s="10" t="s">
        <v>174</v>
      </c>
      <c r="AG120" s="10">
        <f>IF(Tabell2[[#This Row],[Beräknat startdatum]]="Godkännandedatum",INDEX('EPM diarie'!D:H,MATCH(Tabell2[[#This Row],[DNR]],'EPM diarie'!D:D,0),5),Tabell2[[#This Row],[Beräknat startdatum]])</f>
        <v>43971</v>
      </c>
      <c r="AH120" s="26" t="s">
        <v>2049</v>
      </c>
      <c r="AI120" s="10">
        <v>45777</v>
      </c>
      <c r="AJ120" s="22">
        <f>Tabell2[[#This Row],[Beräknat slutdatum]]-Tabell2[[#This Row],[Kolumn1]]</f>
        <v>1806</v>
      </c>
      <c r="AK120" s="1" t="s">
        <v>2152</v>
      </c>
      <c r="AL120" s="1">
        <v>1500</v>
      </c>
      <c r="AM120" s="1" t="s">
        <v>29</v>
      </c>
      <c r="AN120" s="2" t="s">
        <v>60</v>
      </c>
      <c r="AO120" s="54">
        <f>Tabell2[[#This Row],[Beräknat slutdatum]]-Tabell2[[#This Row],[Kolumn1]]</f>
        <v>1806</v>
      </c>
    </row>
    <row r="121" spans="1:41" x14ac:dyDescent="0.25">
      <c r="A121" s="19" t="s">
        <v>641</v>
      </c>
      <c r="B121" s="20" t="str">
        <f>INDEX('EPM diarie'!D:E,MATCH(Tabell2[[#This Row],[DNR]],'EPM diarie'!D:D,0),2)</f>
        <v>Detektion av antikroppar mot SARS2/Corona-19 hos patienter med hjärtsjukdom med och utan aktiv sjukdomsbild</v>
      </c>
      <c r="C121" s="1" t="s">
        <v>27</v>
      </c>
      <c r="D121" s="1" t="s">
        <v>34</v>
      </c>
      <c r="E121" s="1" t="str">
        <f>INDEX('EPM diarie'!D:J,MATCH(Tabell2[[#This Row],[DNR]],'EPM diarie'!D:D,0),7)</f>
        <v>Stockholms</v>
      </c>
      <c r="F121" s="1" t="s">
        <v>27</v>
      </c>
      <c r="G121" s="1"/>
      <c r="H121" s="1"/>
      <c r="I121" s="1" t="s">
        <v>163</v>
      </c>
      <c r="J121" s="1"/>
      <c r="K121" s="1"/>
      <c r="L121" s="1"/>
      <c r="M121" s="1" t="s">
        <v>29</v>
      </c>
      <c r="N121" s="1" t="s">
        <v>1788</v>
      </c>
      <c r="O12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1" s="22" t="e">
        <f>IF(FIND(Tabell2[[#Headers],[4 § 4 Forskningen avser ett fysiskt ingrepp på en avliden människa.]],Tabell2[[#This Row],[2.1 På vilket eller vilka sätt handlar projektet om forskning]])&gt;0,Tabell2[[#Headers],[4 § 4 Forskningen avser ett fysiskt ingrepp på en avliden människa.]],0)</f>
        <v>#VALUE!</v>
      </c>
      <c r="T12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1" s="1" t="s">
        <v>30</v>
      </c>
      <c r="V121" s="22" t="str">
        <f>IF(FIND(Tabell2[[#Headers],[Hälsa]],Tabell2[[#This Row],[2.2 Ange vilken typ av känsliga personuppgifter som kommer behandlas i projektet.]])&gt;0,Tabell2[[#Headers],[Hälsa]],0)</f>
        <v>Hälsa</v>
      </c>
      <c r="W121" s="22" t="e">
        <f>IF(FIND(Tabell2[[#Headers],[Genetiska uppgifter]],Tabell2[[#This Row],[2.2 Ange vilken typ av känsliga personuppgifter som kommer behandlas i projektet.]])&gt;0,Tabell2[[#Headers],[Genetiska uppgifter]],0)</f>
        <v>#VALUE!</v>
      </c>
      <c r="X121" s="22" t="e">
        <f>IF(FIND(Tabell2[[#Headers],[Ras eller etniskt ursprung]],Tabell2[[#This Row],[2.2 Ange vilken typ av känsliga personuppgifter som kommer behandlas i projektet.]])&gt;0,Tabell2[[#Headers],[Ras eller etniskt ursprung]],0)</f>
        <v>#VALUE!</v>
      </c>
      <c r="Y121" s="22" t="e">
        <f>IF(FIND(Tabell2[[#Headers],[Biometriska uppgifter]],Tabell2[[#This Row],[2.2 Ange vilken typ av känsliga personuppgifter som kommer behandlas i projektet.]])&gt;0,Tabell2[[#Headers],[Biometriska uppgifter]],0)</f>
        <v>#VALUE!</v>
      </c>
      <c r="Z121" s="22" t="e">
        <f>IF(FIND(Tabell2[[#Headers],[En persons sexualliv]],Tabell2[[#This Row],[2.2 Ange vilken typ av känsliga personuppgifter som kommer behandlas i projektet.]])&gt;0,Tabell2[[#Headers],[En persons sexualliv]],0)</f>
        <v>#VALUE!</v>
      </c>
      <c r="AA121" s="22" t="e">
        <f>IF(FIND(Tabell2[[#Headers],[Politiska åsikter]],Tabell2[[#This Row],[2.2 Ange vilken typ av känsliga personuppgifter som kommer behandlas i projektet.]])&gt;0,Tabell2[[#Headers],[Politiska åsikter]],0)</f>
        <v>#VALUE!</v>
      </c>
      <c r="AB121" s="22" t="e">
        <f>IF(FIND(Tabell2[[#Headers],[Religiös eller filosofisk övertygelse]],Tabell2[[#This Row],[2.2 Ange vilken typ av känsliga personuppgifter som kommer behandlas i projektet.]])&gt;0,Tabell2[[#Headers],[Religiös eller filosofisk övertygelse]],0)</f>
        <v>#VALUE!</v>
      </c>
      <c r="AC121" s="1" t="s">
        <v>1961</v>
      </c>
      <c r="AD121" s="1" t="s">
        <v>60</v>
      </c>
      <c r="AE121" s="26" t="s">
        <v>1962</v>
      </c>
      <c r="AF121" s="10" t="s">
        <v>174</v>
      </c>
      <c r="AG121" s="10">
        <f>IF(Tabell2[[#This Row],[Beräknat startdatum]]="Godkännandedatum",INDEX('EPM diarie'!D:H,MATCH(Tabell2[[#This Row],[DNR]],'EPM diarie'!D:D,0),5),Tabell2[[#This Row],[Beräknat startdatum]])</f>
        <v>43971</v>
      </c>
      <c r="AH121" s="26" t="s">
        <v>2050</v>
      </c>
      <c r="AI121" s="10">
        <v>44336</v>
      </c>
      <c r="AJ121" s="22">
        <f>Tabell2[[#This Row],[Beräknat slutdatum]]-Tabell2[[#This Row],[Kolumn1]]</f>
        <v>365</v>
      </c>
      <c r="AK121" s="1" t="s">
        <v>2153</v>
      </c>
      <c r="AL121" s="1">
        <v>200</v>
      </c>
      <c r="AM121" s="1" t="s">
        <v>29</v>
      </c>
      <c r="AN121" s="2" t="s">
        <v>29</v>
      </c>
      <c r="AO121" s="54">
        <f>Tabell2[[#This Row],[Beräknat slutdatum]]-Tabell2[[#This Row],[Kolumn1]]</f>
        <v>365</v>
      </c>
    </row>
    <row r="122" spans="1:41" x14ac:dyDescent="0.25">
      <c r="A122" s="19" t="s">
        <v>700</v>
      </c>
      <c r="B122" s="20" t="str">
        <f>INDEX('EPM diarie'!D:E,MATCH(Tabell2[[#This Row],[DNR]],'EPM diarie'!D:D,0),2)</f>
        <v>Frekvens och karaktäristik av bakteriella infektioner hos sjukhusvårdade patienter med covid-19</v>
      </c>
      <c r="C122" s="1" t="s">
        <v>27</v>
      </c>
      <c r="D122" s="1" t="s">
        <v>61</v>
      </c>
      <c r="E122" s="1" t="str">
        <f>INDEX('EPM diarie'!D:J,MATCH(Tabell2[[#This Row],[DNR]],'EPM diarie'!D:D,0),7)</f>
        <v>Västra</v>
      </c>
      <c r="F122" s="1" t="s">
        <v>27</v>
      </c>
      <c r="G122" s="1"/>
      <c r="H122" s="1"/>
      <c r="I122" s="1"/>
      <c r="J122" s="1"/>
      <c r="K122" s="1" t="s">
        <v>165</v>
      </c>
      <c r="L122" s="1"/>
      <c r="M122" s="1" t="s">
        <v>29</v>
      </c>
      <c r="N122" s="1" t="s">
        <v>36</v>
      </c>
      <c r="O12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2" s="22" t="e">
        <f>IF(FIND(Tabell2[[#Headers],[4 § 4 Forskningen avser ett fysiskt ingrepp på en avliden människa.]],Tabell2[[#This Row],[2.1 På vilket eller vilka sätt handlar projektet om forskning]])&gt;0,Tabell2[[#Headers],[4 § 4 Forskningen avser ett fysiskt ingrepp på en avliden människa.]],0)</f>
        <v>#VALUE!</v>
      </c>
      <c r="T12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2" s="1" t="s">
        <v>30</v>
      </c>
      <c r="V122" s="22" t="str">
        <f>IF(FIND(Tabell2[[#Headers],[Hälsa]],Tabell2[[#This Row],[2.2 Ange vilken typ av känsliga personuppgifter som kommer behandlas i projektet.]])&gt;0,Tabell2[[#Headers],[Hälsa]],0)</f>
        <v>Hälsa</v>
      </c>
      <c r="W122" s="22" t="e">
        <f>IF(FIND(Tabell2[[#Headers],[Genetiska uppgifter]],Tabell2[[#This Row],[2.2 Ange vilken typ av känsliga personuppgifter som kommer behandlas i projektet.]])&gt;0,Tabell2[[#Headers],[Genetiska uppgifter]],0)</f>
        <v>#VALUE!</v>
      </c>
      <c r="X122" s="22" t="e">
        <f>IF(FIND(Tabell2[[#Headers],[Ras eller etniskt ursprung]],Tabell2[[#This Row],[2.2 Ange vilken typ av känsliga personuppgifter som kommer behandlas i projektet.]])&gt;0,Tabell2[[#Headers],[Ras eller etniskt ursprung]],0)</f>
        <v>#VALUE!</v>
      </c>
      <c r="Y122" s="22" t="e">
        <f>IF(FIND(Tabell2[[#Headers],[Biometriska uppgifter]],Tabell2[[#This Row],[2.2 Ange vilken typ av känsliga personuppgifter som kommer behandlas i projektet.]])&gt;0,Tabell2[[#Headers],[Biometriska uppgifter]],0)</f>
        <v>#VALUE!</v>
      </c>
      <c r="Z122" s="22" t="e">
        <f>IF(FIND(Tabell2[[#Headers],[En persons sexualliv]],Tabell2[[#This Row],[2.2 Ange vilken typ av känsliga personuppgifter som kommer behandlas i projektet.]])&gt;0,Tabell2[[#Headers],[En persons sexualliv]],0)</f>
        <v>#VALUE!</v>
      </c>
      <c r="AA122" s="22" t="e">
        <f>IF(FIND(Tabell2[[#Headers],[Politiska åsikter]],Tabell2[[#This Row],[2.2 Ange vilken typ av känsliga personuppgifter som kommer behandlas i projektet.]])&gt;0,Tabell2[[#Headers],[Politiska åsikter]],0)</f>
        <v>#VALUE!</v>
      </c>
      <c r="AB122" s="22" t="e">
        <f>IF(FIND(Tabell2[[#Headers],[Religiös eller filosofisk övertygelse]],Tabell2[[#This Row],[2.2 Ange vilken typ av känsliga personuppgifter som kommer behandlas i projektet.]])&gt;0,Tabell2[[#Headers],[Religiös eller filosofisk övertygelse]],0)</f>
        <v>#VALUE!</v>
      </c>
      <c r="AC122" s="1" t="s">
        <v>1963</v>
      </c>
      <c r="AD122" s="1" t="s">
        <v>60</v>
      </c>
      <c r="AE122" s="27">
        <v>43983</v>
      </c>
      <c r="AF122" s="10">
        <f>Tabell2[[#This Row],[5.1 Beräknat startdatum]]</f>
        <v>43983</v>
      </c>
      <c r="AG122" s="10">
        <f>IF(Tabell2[[#This Row],[Beräknat startdatum]]="Godkännandedatum",INDEX('EPM diarie'!D:H,MATCH(Tabell2[[#This Row],[DNR]],'EPM diarie'!D:D,0),5),Tabell2[[#This Row],[Beräknat startdatum]])</f>
        <v>43983</v>
      </c>
      <c r="AH122" s="27">
        <v>44347</v>
      </c>
      <c r="AI122" s="10">
        <f>Tabell2[[#This Row],[5.2 Beräknat slutdatum]]</f>
        <v>44347</v>
      </c>
      <c r="AJ122" s="22">
        <f>Tabell2[[#This Row],[Beräknat slutdatum]]-Tabell2[[#This Row],[Kolumn1]]</f>
        <v>364</v>
      </c>
      <c r="AK122" s="1" t="s">
        <v>2154</v>
      </c>
      <c r="AL122" s="1" t="s">
        <v>175</v>
      </c>
      <c r="AM122" s="1" t="s">
        <v>60</v>
      </c>
      <c r="AN122" s="2" t="s">
        <v>29</v>
      </c>
      <c r="AO122" s="54">
        <f>Tabell2[[#This Row],[Beräknat slutdatum]]-Tabell2[[#This Row],[Kolumn1]]</f>
        <v>364</v>
      </c>
    </row>
    <row r="123" spans="1:41" x14ac:dyDescent="0.25">
      <c r="A123" s="19" t="s">
        <v>713</v>
      </c>
      <c r="B123" s="20" t="str">
        <f>INDEX('EPM diarie'!D:E,MATCH(Tabell2[[#This Row],[DNR]],'EPM diarie'!D:D,0),2)</f>
        <v>GerCovid: Studie om behandling, vård och prognos av Covid-19 hos personer som får geriatrisk vård</v>
      </c>
      <c r="C123" s="1" t="s">
        <v>27</v>
      </c>
      <c r="D123" s="1" t="s">
        <v>34</v>
      </c>
      <c r="E123" s="1" t="str">
        <f>INDEX('EPM diarie'!D:J,MATCH(Tabell2[[#This Row],[DNR]],'EPM diarie'!D:D,0),7)</f>
        <v>Stockholms</v>
      </c>
      <c r="F123" s="1" t="s">
        <v>1772</v>
      </c>
      <c r="G123" s="1"/>
      <c r="H123" s="1"/>
      <c r="I123" s="1" t="s">
        <v>163</v>
      </c>
      <c r="J123" s="1"/>
      <c r="K123" s="1"/>
      <c r="L123" s="1"/>
      <c r="M123" s="1" t="s">
        <v>29</v>
      </c>
      <c r="N123" s="1" t="s">
        <v>36</v>
      </c>
      <c r="O12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3" s="22" t="e">
        <f>IF(FIND(Tabell2[[#Headers],[4 § 4 Forskningen avser ett fysiskt ingrepp på en avliden människa.]],Tabell2[[#This Row],[2.1 På vilket eller vilka sätt handlar projektet om forskning]])&gt;0,Tabell2[[#Headers],[4 § 4 Forskningen avser ett fysiskt ingrepp på en avliden människa.]],0)</f>
        <v>#VALUE!</v>
      </c>
      <c r="T12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3" s="1" t="s">
        <v>1801</v>
      </c>
      <c r="V123" s="22" t="str">
        <f>IF(FIND(Tabell2[[#Headers],[Hälsa]],Tabell2[[#This Row],[2.2 Ange vilken typ av känsliga personuppgifter som kommer behandlas i projektet.]])&gt;0,Tabell2[[#Headers],[Hälsa]],0)</f>
        <v>Hälsa</v>
      </c>
      <c r="W123" s="22" t="e">
        <f>IF(FIND(Tabell2[[#Headers],[Genetiska uppgifter]],Tabell2[[#This Row],[2.2 Ange vilken typ av känsliga personuppgifter som kommer behandlas i projektet.]])&gt;0,Tabell2[[#Headers],[Genetiska uppgifter]],0)</f>
        <v>#VALUE!</v>
      </c>
      <c r="X123" s="22" t="e">
        <f>IF(FIND(Tabell2[[#Headers],[Ras eller etniskt ursprung]],Tabell2[[#This Row],[2.2 Ange vilken typ av känsliga personuppgifter som kommer behandlas i projektet.]])&gt;0,Tabell2[[#Headers],[Ras eller etniskt ursprung]],0)</f>
        <v>#VALUE!</v>
      </c>
      <c r="Y123" s="22" t="str">
        <f>IF(FIND(Tabell2[[#Headers],[Biometriska uppgifter]],Tabell2[[#This Row],[2.2 Ange vilken typ av känsliga personuppgifter som kommer behandlas i projektet.]])&gt;0,Tabell2[[#Headers],[Biometriska uppgifter]],0)</f>
        <v>Biometriska uppgifter</v>
      </c>
      <c r="Z123" s="22" t="e">
        <f>IF(FIND(Tabell2[[#Headers],[En persons sexualliv]],Tabell2[[#This Row],[2.2 Ange vilken typ av känsliga personuppgifter som kommer behandlas i projektet.]])&gt;0,Tabell2[[#Headers],[En persons sexualliv]],0)</f>
        <v>#VALUE!</v>
      </c>
      <c r="AA123" s="22" t="e">
        <f>IF(FIND(Tabell2[[#Headers],[Politiska åsikter]],Tabell2[[#This Row],[2.2 Ange vilken typ av känsliga personuppgifter som kommer behandlas i projektet.]])&gt;0,Tabell2[[#Headers],[Politiska åsikter]],0)</f>
        <v>#VALUE!</v>
      </c>
      <c r="AB123" s="22" t="e">
        <f>IF(FIND(Tabell2[[#Headers],[Religiös eller filosofisk övertygelse]],Tabell2[[#This Row],[2.2 Ange vilken typ av känsliga personuppgifter som kommer behandlas i projektet.]])&gt;0,Tabell2[[#Headers],[Religiös eller filosofisk övertygelse]],0)</f>
        <v>#VALUE!</v>
      </c>
      <c r="AC123" s="1" t="s">
        <v>1964</v>
      </c>
      <c r="AD123" s="1" t="s">
        <v>60</v>
      </c>
      <c r="AE123" s="26" t="s">
        <v>1965</v>
      </c>
      <c r="AF123" s="10" t="s">
        <v>174</v>
      </c>
      <c r="AG123" s="10">
        <f>IF(Tabell2[[#This Row],[Beräknat startdatum]]="Godkännandedatum",INDEX('EPM diarie'!D:H,MATCH(Tabell2[[#This Row],[DNR]],'EPM diarie'!D:D,0),5),Tabell2[[#This Row],[Beräknat startdatum]])</f>
        <v>43971</v>
      </c>
      <c r="AH123" s="26" t="s">
        <v>2051</v>
      </c>
      <c r="AI123" s="10">
        <v>44926</v>
      </c>
      <c r="AJ123" s="22">
        <f>Tabell2[[#This Row],[Beräknat slutdatum]]-Tabell2[[#This Row],[Kolumn1]]</f>
        <v>955</v>
      </c>
      <c r="AK123" s="1" t="s">
        <v>2155</v>
      </c>
      <c r="AL123" s="1" t="s">
        <v>175</v>
      </c>
      <c r="AM123" s="1" t="s">
        <v>29</v>
      </c>
      <c r="AN123" s="2" t="s">
        <v>60</v>
      </c>
      <c r="AO123" s="54">
        <f>Tabell2[[#This Row],[Beräknat slutdatum]]-Tabell2[[#This Row],[Kolumn1]]</f>
        <v>955</v>
      </c>
    </row>
    <row r="124" spans="1:41" x14ac:dyDescent="0.25">
      <c r="A124" s="19" t="s">
        <v>728</v>
      </c>
      <c r="B124" s="20" t="str">
        <f>INDEX('EPM diarie'!D:E,MATCH(Tabell2[[#This Row],[DNR]],'EPM diarie'!D:D,0),2)</f>
        <v>Covid-19 infektion hos barn med cancer</v>
      </c>
      <c r="C124" s="1" t="s">
        <v>27</v>
      </c>
      <c r="D124" s="1" t="s">
        <v>157</v>
      </c>
      <c r="E124" s="1" t="str">
        <f>INDEX('EPM diarie'!D:J,MATCH(Tabell2[[#This Row],[DNR]],'EPM diarie'!D:D,0),7)</f>
        <v>Uppsala-Örebro</v>
      </c>
      <c r="F124" s="1" t="s">
        <v>27</v>
      </c>
      <c r="G124" s="1"/>
      <c r="H124" s="1" t="s">
        <v>162</v>
      </c>
      <c r="I124" s="1"/>
      <c r="J124" s="1"/>
      <c r="K124" s="1"/>
      <c r="L124" s="1"/>
      <c r="M124" s="1" t="s">
        <v>29</v>
      </c>
      <c r="N124" s="1" t="s">
        <v>1787</v>
      </c>
      <c r="O12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4"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4" s="22" t="e">
        <f>IF(FIND(Tabell2[[#Headers],[4 § 4 Forskningen avser ett fysiskt ingrepp på en avliden människa.]],Tabell2[[#This Row],[2.1 På vilket eller vilka sätt handlar projektet om forskning]])&gt;0,Tabell2[[#Headers],[4 § 4 Forskningen avser ett fysiskt ingrepp på en avliden människa.]],0)</f>
        <v>#VALUE!</v>
      </c>
      <c r="T12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4" s="1" t="s">
        <v>30</v>
      </c>
      <c r="V124" s="22" t="str">
        <f>IF(FIND(Tabell2[[#Headers],[Hälsa]],Tabell2[[#This Row],[2.2 Ange vilken typ av känsliga personuppgifter som kommer behandlas i projektet.]])&gt;0,Tabell2[[#Headers],[Hälsa]],0)</f>
        <v>Hälsa</v>
      </c>
      <c r="W124" s="22" t="e">
        <f>IF(FIND(Tabell2[[#Headers],[Genetiska uppgifter]],Tabell2[[#This Row],[2.2 Ange vilken typ av känsliga personuppgifter som kommer behandlas i projektet.]])&gt;0,Tabell2[[#Headers],[Genetiska uppgifter]],0)</f>
        <v>#VALUE!</v>
      </c>
      <c r="X124" s="22" t="e">
        <f>IF(FIND(Tabell2[[#Headers],[Ras eller etniskt ursprung]],Tabell2[[#This Row],[2.2 Ange vilken typ av känsliga personuppgifter som kommer behandlas i projektet.]])&gt;0,Tabell2[[#Headers],[Ras eller etniskt ursprung]],0)</f>
        <v>#VALUE!</v>
      </c>
      <c r="Y124" s="22" t="e">
        <f>IF(FIND(Tabell2[[#Headers],[Biometriska uppgifter]],Tabell2[[#This Row],[2.2 Ange vilken typ av känsliga personuppgifter som kommer behandlas i projektet.]])&gt;0,Tabell2[[#Headers],[Biometriska uppgifter]],0)</f>
        <v>#VALUE!</v>
      </c>
      <c r="Z124" s="22" t="e">
        <f>IF(FIND(Tabell2[[#Headers],[En persons sexualliv]],Tabell2[[#This Row],[2.2 Ange vilken typ av känsliga personuppgifter som kommer behandlas i projektet.]])&gt;0,Tabell2[[#Headers],[En persons sexualliv]],0)</f>
        <v>#VALUE!</v>
      </c>
      <c r="AA124" s="22" t="e">
        <f>IF(FIND(Tabell2[[#Headers],[Politiska åsikter]],Tabell2[[#This Row],[2.2 Ange vilken typ av känsliga personuppgifter som kommer behandlas i projektet.]])&gt;0,Tabell2[[#Headers],[Politiska åsikter]],0)</f>
        <v>#VALUE!</v>
      </c>
      <c r="AB124" s="22" t="e">
        <f>IF(FIND(Tabell2[[#Headers],[Religiös eller filosofisk övertygelse]],Tabell2[[#This Row],[2.2 Ange vilken typ av känsliga personuppgifter som kommer behandlas i projektet.]])&gt;0,Tabell2[[#Headers],[Religiös eller filosofisk övertygelse]],0)</f>
        <v>#VALUE!</v>
      </c>
      <c r="AC124" s="1" t="s">
        <v>1966</v>
      </c>
      <c r="AD124" s="1" t="s">
        <v>60</v>
      </c>
      <c r="AE124" s="26" t="s">
        <v>1967</v>
      </c>
      <c r="AF124" s="10">
        <v>43952</v>
      </c>
      <c r="AG124" s="10">
        <f>IF(Tabell2[[#This Row],[Beräknat startdatum]]="Godkännandedatum",INDEX('EPM diarie'!D:H,MATCH(Tabell2[[#This Row],[DNR]],'EPM diarie'!D:D,0),5),Tabell2[[#This Row],[Beräknat startdatum]])</f>
        <v>43952</v>
      </c>
      <c r="AH124" s="26" t="s">
        <v>2052</v>
      </c>
      <c r="AI124" s="10">
        <v>44196</v>
      </c>
      <c r="AJ124" s="22">
        <f>Tabell2[[#This Row],[Beräknat slutdatum]]-Tabell2[[#This Row],[Kolumn1]]</f>
        <v>244</v>
      </c>
      <c r="AK124" s="1" t="s">
        <v>2156</v>
      </c>
      <c r="AL124" s="1">
        <v>160</v>
      </c>
      <c r="AM124" s="1" t="s">
        <v>60</v>
      </c>
      <c r="AN124" s="2" t="s">
        <v>60</v>
      </c>
      <c r="AO124" s="54">
        <f>Tabell2[[#This Row],[Beräknat slutdatum]]-Tabell2[[#This Row],[Kolumn1]]</f>
        <v>244</v>
      </c>
    </row>
    <row r="125" spans="1:41" x14ac:dyDescent="0.25">
      <c r="A125" s="19" t="s">
        <v>799</v>
      </c>
      <c r="B125" s="20" t="str">
        <f>INDEX('EPM diarie'!D:E,MATCH(Tabell2[[#This Row],[DNR]],'EPM diarie'!D:D,0),2)</f>
        <v>Förekomsten av pulmonell hypertension, med eller utan högerkammarbelastning, hos patienter med COVID-19 som vårdas i respirator på IVA-avdelning.</v>
      </c>
      <c r="C125" s="1" t="s">
        <v>27</v>
      </c>
      <c r="D125" s="1" t="s">
        <v>34</v>
      </c>
      <c r="E125" s="1" t="str">
        <f>INDEX('EPM diarie'!D:J,MATCH(Tabell2[[#This Row],[DNR]],'EPM diarie'!D:D,0),7)</f>
        <v>Stockholms</v>
      </c>
      <c r="F125" s="1" t="s">
        <v>27</v>
      </c>
      <c r="G125" s="1"/>
      <c r="H125" s="1"/>
      <c r="I125" s="1" t="s">
        <v>163</v>
      </c>
      <c r="J125" s="1"/>
      <c r="K125" s="1"/>
      <c r="L125" s="1"/>
      <c r="M125" s="1" t="s">
        <v>29</v>
      </c>
      <c r="N125" s="1" t="s">
        <v>36</v>
      </c>
      <c r="O12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5" s="22" t="e">
        <f>IF(FIND(Tabell2[[#Headers],[4 § 4 Forskningen avser ett fysiskt ingrepp på en avliden människa.]],Tabell2[[#This Row],[2.1 På vilket eller vilka sätt handlar projektet om forskning]])&gt;0,Tabell2[[#Headers],[4 § 4 Forskningen avser ett fysiskt ingrepp på en avliden människa.]],0)</f>
        <v>#VALUE!</v>
      </c>
      <c r="T12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5" s="1" t="s">
        <v>1801</v>
      </c>
      <c r="V125" s="22" t="str">
        <f>IF(FIND(Tabell2[[#Headers],[Hälsa]],Tabell2[[#This Row],[2.2 Ange vilken typ av känsliga personuppgifter som kommer behandlas i projektet.]])&gt;0,Tabell2[[#Headers],[Hälsa]],0)</f>
        <v>Hälsa</v>
      </c>
      <c r="W125" s="22" t="e">
        <f>IF(FIND(Tabell2[[#Headers],[Genetiska uppgifter]],Tabell2[[#This Row],[2.2 Ange vilken typ av känsliga personuppgifter som kommer behandlas i projektet.]])&gt;0,Tabell2[[#Headers],[Genetiska uppgifter]],0)</f>
        <v>#VALUE!</v>
      </c>
      <c r="X125" s="22" t="e">
        <f>IF(FIND(Tabell2[[#Headers],[Ras eller etniskt ursprung]],Tabell2[[#This Row],[2.2 Ange vilken typ av känsliga personuppgifter som kommer behandlas i projektet.]])&gt;0,Tabell2[[#Headers],[Ras eller etniskt ursprung]],0)</f>
        <v>#VALUE!</v>
      </c>
      <c r="Y125" s="22" t="str">
        <f>IF(FIND(Tabell2[[#Headers],[Biometriska uppgifter]],Tabell2[[#This Row],[2.2 Ange vilken typ av känsliga personuppgifter som kommer behandlas i projektet.]])&gt;0,Tabell2[[#Headers],[Biometriska uppgifter]],0)</f>
        <v>Biometriska uppgifter</v>
      </c>
      <c r="Z125" s="22" t="e">
        <f>IF(FIND(Tabell2[[#Headers],[En persons sexualliv]],Tabell2[[#This Row],[2.2 Ange vilken typ av känsliga personuppgifter som kommer behandlas i projektet.]])&gt;0,Tabell2[[#Headers],[En persons sexualliv]],0)</f>
        <v>#VALUE!</v>
      </c>
      <c r="AA125" s="22" t="e">
        <f>IF(FIND(Tabell2[[#Headers],[Politiska åsikter]],Tabell2[[#This Row],[2.2 Ange vilken typ av känsliga personuppgifter som kommer behandlas i projektet.]])&gt;0,Tabell2[[#Headers],[Politiska åsikter]],0)</f>
        <v>#VALUE!</v>
      </c>
      <c r="AB125" s="22" t="e">
        <f>IF(FIND(Tabell2[[#Headers],[Religiös eller filosofisk övertygelse]],Tabell2[[#This Row],[2.2 Ange vilken typ av känsliga personuppgifter som kommer behandlas i projektet.]])&gt;0,Tabell2[[#Headers],[Religiös eller filosofisk övertygelse]],0)</f>
        <v>#VALUE!</v>
      </c>
      <c r="AC125" s="1" t="s">
        <v>1968</v>
      </c>
      <c r="AD125" s="1" t="s">
        <v>60</v>
      </c>
      <c r="AE125" s="27">
        <v>43927</v>
      </c>
      <c r="AF125" s="10">
        <f>Tabell2[[#This Row],[5.1 Beräknat startdatum]]</f>
        <v>43927</v>
      </c>
      <c r="AG125" s="10">
        <f>IF(Tabell2[[#This Row],[Beräknat startdatum]]="Godkännandedatum",INDEX('EPM diarie'!D:H,MATCH(Tabell2[[#This Row],[DNR]],'EPM diarie'!D:D,0),5),Tabell2[[#This Row],[Beräknat startdatum]])</f>
        <v>43927</v>
      </c>
      <c r="AH125" s="27">
        <v>44012</v>
      </c>
      <c r="AI125" s="10">
        <f>Tabell2[[#This Row],[5.2 Beräknat slutdatum]]</f>
        <v>44012</v>
      </c>
      <c r="AJ125" s="22">
        <f>Tabell2[[#This Row],[Beräknat slutdatum]]-Tabell2[[#This Row],[Kolumn1]]</f>
        <v>85</v>
      </c>
      <c r="AK125" s="1" t="s">
        <v>2157</v>
      </c>
      <c r="AL125" s="1">
        <v>50</v>
      </c>
      <c r="AM125" s="1" t="s">
        <v>29</v>
      </c>
      <c r="AN125" s="2" t="s">
        <v>29</v>
      </c>
      <c r="AO125" s="54">
        <f>Tabell2[[#This Row],[Beräknat slutdatum]]-Tabell2[[#This Row],[Kolumn1]]</f>
        <v>85</v>
      </c>
    </row>
    <row r="126" spans="1:41" x14ac:dyDescent="0.25">
      <c r="A126" s="19" t="s">
        <v>823</v>
      </c>
      <c r="B126" s="20" t="str">
        <f>INDEX('EPM diarie'!D:E,MATCH(Tabell2[[#This Row],[DNR]],'EPM diarie'!D:D,0),2)</f>
        <v>Intensivvård av patienter med covid-19 i Västmanland - karakteristika och kliniskt förlopp</v>
      </c>
      <c r="C126" s="1" t="s">
        <v>27</v>
      </c>
      <c r="D126" s="1" t="s">
        <v>586</v>
      </c>
      <c r="E126" s="1" t="str">
        <f>INDEX('EPM diarie'!D:J,MATCH(Tabell2[[#This Row],[DNR]],'EPM diarie'!D:D,0),7)</f>
        <v>Uppsala-Örebro</v>
      </c>
      <c r="F126" s="1" t="s">
        <v>27</v>
      </c>
      <c r="G126" s="1"/>
      <c r="H126" s="1" t="s">
        <v>162</v>
      </c>
      <c r="I126" s="1"/>
      <c r="J126" s="1"/>
      <c r="K126" s="1"/>
      <c r="L126" s="1"/>
      <c r="M126" s="1" t="s">
        <v>29</v>
      </c>
      <c r="N126" s="1" t="s">
        <v>36</v>
      </c>
      <c r="O12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6" s="22" t="e">
        <f>IF(FIND(Tabell2[[#Headers],[4 § 4 Forskningen avser ett fysiskt ingrepp på en avliden människa.]],Tabell2[[#This Row],[2.1 På vilket eller vilka sätt handlar projektet om forskning]])&gt;0,Tabell2[[#Headers],[4 § 4 Forskningen avser ett fysiskt ingrepp på en avliden människa.]],0)</f>
        <v>#VALUE!</v>
      </c>
      <c r="T12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6" s="1" t="s">
        <v>30</v>
      </c>
      <c r="V126" s="22" t="str">
        <f>IF(FIND(Tabell2[[#Headers],[Hälsa]],Tabell2[[#This Row],[2.2 Ange vilken typ av känsliga personuppgifter som kommer behandlas i projektet.]])&gt;0,Tabell2[[#Headers],[Hälsa]],0)</f>
        <v>Hälsa</v>
      </c>
      <c r="W126" s="22" t="e">
        <f>IF(FIND(Tabell2[[#Headers],[Genetiska uppgifter]],Tabell2[[#This Row],[2.2 Ange vilken typ av känsliga personuppgifter som kommer behandlas i projektet.]])&gt;0,Tabell2[[#Headers],[Genetiska uppgifter]],0)</f>
        <v>#VALUE!</v>
      </c>
      <c r="X126" s="22" t="e">
        <f>IF(FIND(Tabell2[[#Headers],[Ras eller etniskt ursprung]],Tabell2[[#This Row],[2.2 Ange vilken typ av känsliga personuppgifter som kommer behandlas i projektet.]])&gt;0,Tabell2[[#Headers],[Ras eller etniskt ursprung]],0)</f>
        <v>#VALUE!</v>
      </c>
      <c r="Y126" s="22" t="e">
        <f>IF(FIND(Tabell2[[#Headers],[Biometriska uppgifter]],Tabell2[[#This Row],[2.2 Ange vilken typ av känsliga personuppgifter som kommer behandlas i projektet.]])&gt;0,Tabell2[[#Headers],[Biometriska uppgifter]],0)</f>
        <v>#VALUE!</v>
      </c>
      <c r="Z126" s="22" t="e">
        <f>IF(FIND(Tabell2[[#Headers],[En persons sexualliv]],Tabell2[[#This Row],[2.2 Ange vilken typ av känsliga personuppgifter som kommer behandlas i projektet.]])&gt;0,Tabell2[[#Headers],[En persons sexualliv]],0)</f>
        <v>#VALUE!</v>
      </c>
      <c r="AA126" s="22" t="e">
        <f>IF(FIND(Tabell2[[#Headers],[Politiska åsikter]],Tabell2[[#This Row],[2.2 Ange vilken typ av känsliga personuppgifter som kommer behandlas i projektet.]])&gt;0,Tabell2[[#Headers],[Politiska åsikter]],0)</f>
        <v>#VALUE!</v>
      </c>
      <c r="AB126" s="22" t="e">
        <f>IF(FIND(Tabell2[[#Headers],[Religiös eller filosofisk övertygelse]],Tabell2[[#This Row],[2.2 Ange vilken typ av känsliga personuppgifter som kommer behandlas i projektet.]])&gt;0,Tabell2[[#Headers],[Religiös eller filosofisk övertygelse]],0)</f>
        <v>#VALUE!</v>
      </c>
      <c r="AC126" s="1" t="s">
        <v>1969</v>
      </c>
      <c r="AD126" s="1" t="s">
        <v>60</v>
      </c>
      <c r="AE126" s="26" t="s">
        <v>1970</v>
      </c>
      <c r="AF126" s="10">
        <v>43916</v>
      </c>
      <c r="AG126" s="10">
        <f>IF(Tabell2[[#This Row],[Beräknat startdatum]]="Godkännandedatum",INDEX('EPM diarie'!D:H,MATCH(Tabell2[[#This Row],[DNR]],'EPM diarie'!D:D,0),5),Tabell2[[#This Row],[Beräknat startdatum]])</f>
        <v>43916</v>
      </c>
      <c r="AH126" s="26" t="s">
        <v>2053</v>
      </c>
      <c r="AI126" s="10">
        <v>44561</v>
      </c>
      <c r="AJ126" s="22">
        <f>Tabell2[[#This Row],[Beräknat slutdatum]]-Tabell2[[#This Row],[Kolumn1]]</f>
        <v>645</v>
      </c>
      <c r="AK126" s="1" t="s">
        <v>2158</v>
      </c>
      <c r="AL126" s="1">
        <v>150</v>
      </c>
      <c r="AM126" s="1" t="s">
        <v>29</v>
      </c>
      <c r="AN126" s="2" t="s">
        <v>60</v>
      </c>
      <c r="AO126" s="54">
        <f>Tabell2[[#This Row],[Beräknat slutdatum]]-Tabell2[[#This Row],[Kolumn1]]</f>
        <v>645</v>
      </c>
    </row>
    <row r="127" spans="1:41" x14ac:dyDescent="0.25">
      <c r="A127" s="19" t="s">
        <v>829</v>
      </c>
      <c r="B127" s="20" t="str">
        <f>INDEX('EPM diarie'!D:E,MATCH(Tabell2[[#This Row],[DNR]],'EPM diarie'!D:D,0),2)</f>
        <v>Medfödd benägenhet att utveckla svår covid-19-infektion</v>
      </c>
      <c r="C127" s="1" t="s">
        <v>27</v>
      </c>
      <c r="D127" s="1" t="s">
        <v>34</v>
      </c>
      <c r="E127" s="1" t="str">
        <f>INDEX('EPM diarie'!D:J,MATCH(Tabell2[[#This Row],[DNR]],'EPM diarie'!D:D,0),7)</f>
        <v>Stockholms</v>
      </c>
      <c r="F127" s="1" t="s">
        <v>27</v>
      </c>
      <c r="G127" s="1"/>
      <c r="H127" s="1"/>
      <c r="I127" s="1" t="s">
        <v>163</v>
      </c>
      <c r="J127" s="1"/>
      <c r="K127" s="1"/>
      <c r="L127" s="1"/>
      <c r="M127" s="1" t="s">
        <v>29</v>
      </c>
      <c r="N127" s="1" t="s">
        <v>1787</v>
      </c>
      <c r="O12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2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7"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27" s="22" t="e">
        <f>IF(FIND(Tabell2[[#Headers],[4 § 4 Forskningen avser ett fysiskt ingrepp på en avliden människa.]],Tabell2[[#This Row],[2.1 På vilket eller vilka sätt handlar projektet om forskning]])&gt;0,Tabell2[[#Headers],[4 § 4 Forskningen avser ett fysiskt ingrepp på en avliden människa.]],0)</f>
        <v>#VALUE!</v>
      </c>
      <c r="T12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7" s="1" t="s">
        <v>146</v>
      </c>
      <c r="V127" s="22" t="str">
        <f>IF(FIND(Tabell2[[#Headers],[Hälsa]],Tabell2[[#This Row],[2.2 Ange vilken typ av känsliga personuppgifter som kommer behandlas i projektet.]])&gt;0,Tabell2[[#Headers],[Hälsa]],0)</f>
        <v>Hälsa</v>
      </c>
      <c r="W127" s="22" t="str">
        <f>IF(FIND(Tabell2[[#Headers],[Genetiska uppgifter]],Tabell2[[#This Row],[2.2 Ange vilken typ av känsliga personuppgifter som kommer behandlas i projektet.]])&gt;0,Tabell2[[#Headers],[Genetiska uppgifter]],0)</f>
        <v>Genetiska uppgifter</v>
      </c>
      <c r="X127" s="22" t="e">
        <f>IF(FIND(Tabell2[[#Headers],[Ras eller etniskt ursprung]],Tabell2[[#This Row],[2.2 Ange vilken typ av känsliga personuppgifter som kommer behandlas i projektet.]])&gt;0,Tabell2[[#Headers],[Ras eller etniskt ursprung]],0)</f>
        <v>#VALUE!</v>
      </c>
      <c r="Y127" s="22" t="e">
        <f>IF(FIND(Tabell2[[#Headers],[Biometriska uppgifter]],Tabell2[[#This Row],[2.2 Ange vilken typ av känsliga personuppgifter som kommer behandlas i projektet.]])&gt;0,Tabell2[[#Headers],[Biometriska uppgifter]],0)</f>
        <v>#VALUE!</v>
      </c>
      <c r="Z127" s="22" t="e">
        <f>IF(FIND(Tabell2[[#Headers],[En persons sexualliv]],Tabell2[[#This Row],[2.2 Ange vilken typ av känsliga personuppgifter som kommer behandlas i projektet.]])&gt;0,Tabell2[[#Headers],[En persons sexualliv]],0)</f>
        <v>#VALUE!</v>
      </c>
      <c r="AA127" s="22" t="e">
        <f>IF(FIND(Tabell2[[#Headers],[Politiska åsikter]],Tabell2[[#This Row],[2.2 Ange vilken typ av känsliga personuppgifter som kommer behandlas i projektet.]])&gt;0,Tabell2[[#Headers],[Politiska åsikter]],0)</f>
        <v>#VALUE!</v>
      </c>
      <c r="AB127" s="22" t="e">
        <f>IF(FIND(Tabell2[[#Headers],[Religiös eller filosofisk övertygelse]],Tabell2[[#This Row],[2.2 Ange vilken typ av känsliga personuppgifter som kommer behandlas i projektet.]])&gt;0,Tabell2[[#Headers],[Religiös eller filosofisk övertygelse]],0)</f>
        <v>#VALUE!</v>
      </c>
      <c r="AC127" s="1" t="s">
        <v>1971</v>
      </c>
      <c r="AD127" s="1" t="s">
        <v>60</v>
      </c>
      <c r="AE127" s="26" t="s">
        <v>1972</v>
      </c>
      <c r="AF127" s="10" t="s">
        <v>174</v>
      </c>
      <c r="AG127" s="10">
        <f>IF(Tabell2[[#This Row],[Beräknat startdatum]]="Godkännandedatum",INDEX('EPM diarie'!D:H,MATCH(Tabell2[[#This Row],[DNR]],'EPM diarie'!D:D,0),5),Tabell2[[#This Row],[Beräknat startdatum]])</f>
        <v>43971</v>
      </c>
      <c r="AH127" s="26" t="s">
        <v>2054</v>
      </c>
      <c r="AI127" s="10">
        <v>46022</v>
      </c>
      <c r="AJ127" s="22">
        <f>Tabell2[[#This Row],[Beräknat slutdatum]]-Tabell2[[#This Row],[Kolumn1]]</f>
        <v>2051</v>
      </c>
      <c r="AK127" s="1" t="s">
        <v>2159</v>
      </c>
      <c r="AL127" s="1">
        <f>350*4</f>
        <v>1400</v>
      </c>
      <c r="AM127" s="1" t="s">
        <v>29</v>
      </c>
      <c r="AN127" s="2" t="s">
        <v>60</v>
      </c>
      <c r="AO127" s="54">
        <f>Tabell2[[#This Row],[Beräknat slutdatum]]-Tabell2[[#This Row],[Kolumn1]]</f>
        <v>2051</v>
      </c>
    </row>
    <row r="128" spans="1:41" x14ac:dyDescent="0.25">
      <c r="A128" s="19" t="s">
        <v>832</v>
      </c>
      <c r="B128" s="20" t="str">
        <f>INDEX('EPM diarie'!D:E,MATCH(Tabell2[[#This Row],[DNR]],'EPM diarie'!D:D,0),2)</f>
        <v>Effekten av skolstängningar på spridningen av Covid-19 och psykisk hälsa</v>
      </c>
      <c r="C128" s="1" t="s">
        <v>27</v>
      </c>
      <c r="D128" s="1" t="s">
        <v>684</v>
      </c>
      <c r="E128" s="1" t="str">
        <f>INDEX('EPM diarie'!D:J,MATCH(Tabell2[[#This Row],[DNR]],'EPM diarie'!D:D,0),7)</f>
        <v>Stockholms</v>
      </c>
      <c r="F128" s="1" t="s">
        <v>263</v>
      </c>
      <c r="G128" s="1"/>
      <c r="H128" s="1" t="s">
        <v>162</v>
      </c>
      <c r="I128" s="1" t="s">
        <v>163</v>
      </c>
      <c r="J128" s="1"/>
      <c r="K128" s="1"/>
      <c r="L128" s="1"/>
      <c r="M128" s="1" t="s">
        <v>29</v>
      </c>
      <c r="N128" s="1" t="s">
        <v>36</v>
      </c>
      <c r="O1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8" s="22" t="e">
        <f>IF(FIND(Tabell2[[#Headers],[4 § 4 Forskningen avser ett fysiskt ingrepp på en avliden människa.]],Tabell2[[#This Row],[2.1 På vilket eller vilka sätt handlar projektet om forskning]])&gt;0,Tabell2[[#Headers],[4 § 4 Forskningen avser ett fysiskt ingrepp på en avliden människa.]],0)</f>
        <v>#VALUE!</v>
      </c>
      <c r="T1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28" s="1" t="s">
        <v>30</v>
      </c>
      <c r="V128" s="22" t="str">
        <f>IF(FIND(Tabell2[[#Headers],[Hälsa]],Tabell2[[#This Row],[2.2 Ange vilken typ av känsliga personuppgifter som kommer behandlas i projektet.]])&gt;0,Tabell2[[#Headers],[Hälsa]],0)</f>
        <v>Hälsa</v>
      </c>
      <c r="W128" s="22" t="e">
        <f>IF(FIND(Tabell2[[#Headers],[Genetiska uppgifter]],Tabell2[[#This Row],[2.2 Ange vilken typ av känsliga personuppgifter som kommer behandlas i projektet.]])&gt;0,Tabell2[[#Headers],[Genetiska uppgifter]],0)</f>
        <v>#VALUE!</v>
      </c>
      <c r="X128" s="22" t="e">
        <f>IF(FIND(Tabell2[[#Headers],[Ras eller etniskt ursprung]],Tabell2[[#This Row],[2.2 Ange vilken typ av känsliga personuppgifter som kommer behandlas i projektet.]])&gt;0,Tabell2[[#Headers],[Ras eller etniskt ursprung]],0)</f>
        <v>#VALUE!</v>
      </c>
      <c r="Y128" s="22" t="e">
        <f>IF(FIND(Tabell2[[#Headers],[Biometriska uppgifter]],Tabell2[[#This Row],[2.2 Ange vilken typ av känsliga personuppgifter som kommer behandlas i projektet.]])&gt;0,Tabell2[[#Headers],[Biometriska uppgifter]],0)</f>
        <v>#VALUE!</v>
      </c>
      <c r="Z128" s="22" t="e">
        <f>IF(FIND(Tabell2[[#Headers],[En persons sexualliv]],Tabell2[[#This Row],[2.2 Ange vilken typ av känsliga personuppgifter som kommer behandlas i projektet.]])&gt;0,Tabell2[[#Headers],[En persons sexualliv]],0)</f>
        <v>#VALUE!</v>
      </c>
      <c r="AA128" s="22" t="e">
        <f>IF(FIND(Tabell2[[#Headers],[Politiska åsikter]],Tabell2[[#This Row],[2.2 Ange vilken typ av känsliga personuppgifter som kommer behandlas i projektet.]])&gt;0,Tabell2[[#Headers],[Politiska åsikter]],0)</f>
        <v>#VALUE!</v>
      </c>
      <c r="AB128" s="22" t="e">
        <f>IF(FIND(Tabell2[[#Headers],[Religiös eller filosofisk övertygelse]],Tabell2[[#This Row],[2.2 Ange vilken typ av känsliga personuppgifter som kommer behandlas i projektet.]])&gt;0,Tabell2[[#Headers],[Religiös eller filosofisk övertygelse]],0)</f>
        <v>#VALUE!</v>
      </c>
      <c r="AC128" s="1" t="s">
        <v>1973</v>
      </c>
      <c r="AD128" s="1" t="s">
        <v>60</v>
      </c>
      <c r="AE128" s="26" t="s">
        <v>1836</v>
      </c>
      <c r="AF128" s="10">
        <v>43983</v>
      </c>
      <c r="AG128" s="10">
        <f>IF(Tabell2[[#This Row],[Beräknat startdatum]]="Godkännandedatum",INDEX('EPM diarie'!D:H,MATCH(Tabell2[[#This Row],[DNR]],'EPM diarie'!D:D,0),5),Tabell2[[#This Row],[Beräknat startdatum]])</f>
        <v>43983</v>
      </c>
      <c r="AH128" s="26" t="s">
        <v>2055</v>
      </c>
      <c r="AI128" s="10">
        <v>44713</v>
      </c>
      <c r="AJ128" s="22">
        <f>Tabell2[[#This Row],[Beräknat slutdatum]]-Tabell2[[#This Row],[Kolumn1]]</f>
        <v>730</v>
      </c>
      <c r="AK128" s="1" t="s">
        <v>2160</v>
      </c>
      <c r="AL128" s="1">
        <v>10327589</v>
      </c>
      <c r="AM128" s="1" t="s">
        <v>60</v>
      </c>
      <c r="AN128" s="2" t="s">
        <v>60</v>
      </c>
      <c r="AO128" s="54">
        <f>Tabell2[[#This Row],[Beräknat slutdatum]]-Tabell2[[#This Row],[Kolumn1]]</f>
        <v>730</v>
      </c>
    </row>
    <row r="129" spans="1:41" x14ac:dyDescent="0.25">
      <c r="A129" s="19" t="s">
        <v>856</v>
      </c>
      <c r="B129" s="20" t="str">
        <f>INDEX('EPM diarie'!D:E,MATCH(Tabell2[[#This Row],[DNR]],'EPM diarie'!D:D,0),2)</f>
        <v>Studier av vävnader hos avlidna i covid19-infektion - sökande av patogenetiska processer och mål för terapeutiska försök.</v>
      </c>
      <c r="C129" s="1" t="s">
        <v>27</v>
      </c>
      <c r="D129" s="1" t="s">
        <v>105</v>
      </c>
      <c r="E129" s="1" t="str">
        <f>INDEX('EPM diarie'!D:J,MATCH(Tabell2[[#This Row],[DNR]],'EPM diarie'!D:D,0),7)</f>
        <v>Södra</v>
      </c>
      <c r="F129" s="1" t="s">
        <v>27</v>
      </c>
      <c r="G129" s="1"/>
      <c r="H129" s="1"/>
      <c r="I129" s="1"/>
      <c r="J129" s="1"/>
      <c r="K129" s="1"/>
      <c r="L129" s="1" t="s">
        <v>166</v>
      </c>
      <c r="M129" s="1" t="s">
        <v>29</v>
      </c>
      <c r="N129" s="1" t="s">
        <v>1791</v>
      </c>
      <c r="O129" s="22" t="e">
        <f>IF(FIND(Tabell2[[#Headers],[3 § 1 Forskningen kommer att samla in känsliga personuppgifter]],Tabell2[[#This Row],[2.1 På vilket eller vilka sätt handlar projektet om forskning]])&gt;0,Tabell2[[#Headers],[3 § 1 Forskningen kommer att samla in känsliga personuppgifter]],0)</f>
        <v>#VALUE!</v>
      </c>
      <c r="P12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2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29" s="22" t="e">
        <f>IF(FIND(Tabell2[[#Headers],[4 § 4 Forskningen avser ett fysiskt ingrepp på en avliden människa.]],Tabell2[[#This Row],[2.1 På vilket eller vilka sätt handlar projektet om forskning]])&gt;0,Tabell2[[#Headers],[4 § 4 Forskningen avser ett fysiskt ingrepp på en avliden människa.]],0)</f>
        <v>#VALUE!</v>
      </c>
      <c r="T129"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29" s="1" t="s">
        <v>27</v>
      </c>
      <c r="V129" s="22" t="e">
        <f>IF(FIND(Tabell2[[#Headers],[Hälsa]],Tabell2[[#This Row],[2.2 Ange vilken typ av känsliga personuppgifter som kommer behandlas i projektet.]])&gt;0,Tabell2[[#Headers],[Hälsa]],0)</f>
        <v>#VALUE!</v>
      </c>
      <c r="W129" s="22" t="e">
        <f>IF(FIND(Tabell2[[#Headers],[Genetiska uppgifter]],Tabell2[[#This Row],[2.2 Ange vilken typ av känsliga personuppgifter som kommer behandlas i projektet.]])&gt;0,Tabell2[[#Headers],[Genetiska uppgifter]],0)</f>
        <v>#VALUE!</v>
      </c>
      <c r="X129" s="22" t="e">
        <f>IF(FIND(Tabell2[[#Headers],[Ras eller etniskt ursprung]],Tabell2[[#This Row],[2.2 Ange vilken typ av känsliga personuppgifter som kommer behandlas i projektet.]])&gt;0,Tabell2[[#Headers],[Ras eller etniskt ursprung]],0)</f>
        <v>#VALUE!</v>
      </c>
      <c r="Y129" s="22" t="e">
        <f>IF(FIND(Tabell2[[#Headers],[Biometriska uppgifter]],Tabell2[[#This Row],[2.2 Ange vilken typ av känsliga personuppgifter som kommer behandlas i projektet.]])&gt;0,Tabell2[[#Headers],[Biometriska uppgifter]],0)</f>
        <v>#VALUE!</v>
      </c>
      <c r="Z129" s="22" t="e">
        <f>IF(FIND(Tabell2[[#Headers],[En persons sexualliv]],Tabell2[[#This Row],[2.2 Ange vilken typ av känsliga personuppgifter som kommer behandlas i projektet.]])&gt;0,Tabell2[[#Headers],[En persons sexualliv]],0)</f>
        <v>#VALUE!</v>
      </c>
      <c r="AA129" s="22" t="e">
        <f>IF(FIND(Tabell2[[#Headers],[Politiska åsikter]],Tabell2[[#This Row],[2.2 Ange vilken typ av känsliga personuppgifter som kommer behandlas i projektet.]])&gt;0,Tabell2[[#Headers],[Politiska åsikter]],0)</f>
        <v>#VALUE!</v>
      </c>
      <c r="AB129" s="22" t="e">
        <f>IF(FIND(Tabell2[[#Headers],[Religiös eller filosofisk övertygelse]],Tabell2[[#This Row],[2.2 Ange vilken typ av känsliga personuppgifter som kommer behandlas i projektet.]])&gt;0,Tabell2[[#Headers],[Religiös eller filosofisk övertygelse]],0)</f>
        <v>#VALUE!</v>
      </c>
      <c r="AC129" s="1" t="s">
        <v>1974</v>
      </c>
      <c r="AD129" s="1" t="s">
        <v>60</v>
      </c>
      <c r="AE129" s="26" t="s">
        <v>1975</v>
      </c>
      <c r="AF129" s="10">
        <v>43982</v>
      </c>
      <c r="AG129" s="10">
        <f>IF(Tabell2[[#This Row],[Beräknat startdatum]]="Godkännandedatum",INDEX('EPM diarie'!D:H,MATCH(Tabell2[[#This Row],[DNR]],'EPM diarie'!D:D,0),5),Tabell2[[#This Row],[Beräknat startdatum]])</f>
        <v>43982</v>
      </c>
      <c r="AH129" s="26" t="s">
        <v>2056</v>
      </c>
      <c r="AI129" s="10" t="s">
        <v>175</v>
      </c>
      <c r="AJ129" s="22" t="e">
        <f>Tabell2[[#This Row],[Beräknat slutdatum]]-Tabell2[[#This Row],[Kolumn1]]</f>
        <v>#VALUE!</v>
      </c>
      <c r="AK129" s="1" t="s">
        <v>2161</v>
      </c>
      <c r="AL129" s="1" t="s">
        <v>175</v>
      </c>
      <c r="AM129" s="1" t="s">
        <v>29</v>
      </c>
      <c r="AN129" s="2" t="s">
        <v>29</v>
      </c>
      <c r="AO129" s="54" t="e">
        <f>Tabell2[[#This Row],[Beräknat slutdatum]]-Tabell2[[#This Row],[Kolumn1]]</f>
        <v>#VALUE!</v>
      </c>
    </row>
    <row r="130" spans="1:41" x14ac:dyDescent="0.25">
      <c r="A130" s="19" t="s">
        <v>889</v>
      </c>
      <c r="B130" s="20" t="str">
        <f>INDEX('EPM diarie'!D:E,MATCH(Tabell2[[#This Row],[DNR]],'EPM diarie'!D:D,0),2)</f>
        <v>Jämförande studier av Covid-19 smitta och antikroppssvar i olika grupper i samhället</v>
      </c>
      <c r="C130" s="1" t="s">
        <v>27</v>
      </c>
      <c r="D130" s="1" t="s">
        <v>52</v>
      </c>
      <c r="E130" s="1" t="str">
        <f>INDEX('EPM diarie'!D:J,MATCH(Tabell2[[#This Row],[DNR]],'EPM diarie'!D:D,0),7)</f>
        <v>Stockholms</v>
      </c>
      <c r="F130" s="1" t="s">
        <v>27</v>
      </c>
      <c r="G130" s="1"/>
      <c r="H130" s="1"/>
      <c r="I130" s="1" t="s">
        <v>163</v>
      </c>
      <c r="J130" s="1"/>
      <c r="K130" s="1"/>
      <c r="L130" s="1"/>
      <c r="M130" s="1" t="s">
        <v>29</v>
      </c>
      <c r="N130" s="1" t="s">
        <v>1787</v>
      </c>
      <c r="O1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0"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0" s="22" t="e">
        <f>IF(FIND(Tabell2[[#Headers],[4 § 4 Forskningen avser ett fysiskt ingrepp på en avliden människa.]],Tabell2[[#This Row],[2.1 På vilket eller vilka sätt handlar projektet om forskning]])&gt;0,Tabell2[[#Headers],[4 § 4 Forskningen avser ett fysiskt ingrepp på en avliden människa.]],0)</f>
        <v>#VALUE!</v>
      </c>
      <c r="T1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0" s="1" t="s">
        <v>30</v>
      </c>
      <c r="V130" s="22" t="str">
        <f>IF(FIND(Tabell2[[#Headers],[Hälsa]],Tabell2[[#This Row],[2.2 Ange vilken typ av känsliga personuppgifter som kommer behandlas i projektet.]])&gt;0,Tabell2[[#Headers],[Hälsa]],0)</f>
        <v>Hälsa</v>
      </c>
      <c r="W130" s="22" t="e">
        <f>IF(FIND(Tabell2[[#Headers],[Genetiska uppgifter]],Tabell2[[#This Row],[2.2 Ange vilken typ av känsliga personuppgifter som kommer behandlas i projektet.]])&gt;0,Tabell2[[#Headers],[Genetiska uppgifter]],0)</f>
        <v>#VALUE!</v>
      </c>
      <c r="X130" s="22" t="e">
        <f>IF(FIND(Tabell2[[#Headers],[Ras eller etniskt ursprung]],Tabell2[[#This Row],[2.2 Ange vilken typ av känsliga personuppgifter som kommer behandlas i projektet.]])&gt;0,Tabell2[[#Headers],[Ras eller etniskt ursprung]],0)</f>
        <v>#VALUE!</v>
      </c>
      <c r="Y130" s="22" t="e">
        <f>IF(FIND(Tabell2[[#Headers],[Biometriska uppgifter]],Tabell2[[#This Row],[2.2 Ange vilken typ av känsliga personuppgifter som kommer behandlas i projektet.]])&gt;0,Tabell2[[#Headers],[Biometriska uppgifter]],0)</f>
        <v>#VALUE!</v>
      </c>
      <c r="Z130" s="22" t="e">
        <f>IF(FIND(Tabell2[[#Headers],[En persons sexualliv]],Tabell2[[#This Row],[2.2 Ange vilken typ av känsliga personuppgifter som kommer behandlas i projektet.]])&gt;0,Tabell2[[#Headers],[En persons sexualliv]],0)</f>
        <v>#VALUE!</v>
      </c>
      <c r="AA130" s="22" t="e">
        <f>IF(FIND(Tabell2[[#Headers],[Politiska åsikter]],Tabell2[[#This Row],[2.2 Ange vilken typ av känsliga personuppgifter som kommer behandlas i projektet.]])&gt;0,Tabell2[[#Headers],[Politiska åsikter]],0)</f>
        <v>#VALUE!</v>
      </c>
      <c r="AB130" s="22" t="e">
        <f>IF(FIND(Tabell2[[#Headers],[Religiös eller filosofisk övertygelse]],Tabell2[[#This Row],[2.2 Ange vilken typ av känsliga personuppgifter som kommer behandlas i projektet.]])&gt;0,Tabell2[[#Headers],[Religiös eller filosofisk övertygelse]],0)</f>
        <v>#VALUE!</v>
      </c>
      <c r="AC130" s="1" t="s">
        <v>1976</v>
      </c>
      <c r="AD130" s="1" t="s">
        <v>60</v>
      </c>
      <c r="AE130" s="26" t="s">
        <v>1977</v>
      </c>
      <c r="AF130" s="10" t="s">
        <v>174</v>
      </c>
      <c r="AG130" s="10">
        <f>IF(Tabell2[[#This Row],[Beräknat startdatum]]="Godkännandedatum",INDEX('EPM diarie'!D:H,MATCH(Tabell2[[#This Row],[DNR]],'EPM diarie'!D:D,0),5),Tabell2[[#This Row],[Beräknat startdatum]])</f>
        <v>43971</v>
      </c>
      <c r="AH130" s="27">
        <v>44196</v>
      </c>
      <c r="AI130" s="10">
        <f>Tabell2[[#This Row],[5.2 Beräknat slutdatum]]</f>
        <v>44196</v>
      </c>
      <c r="AJ130" s="22">
        <f>Tabell2[[#This Row],[Beräknat slutdatum]]-Tabell2[[#This Row],[Kolumn1]]</f>
        <v>225</v>
      </c>
      <c r="AK130" s="1" t="s">
        <v>2162</v>
      </c>
      <c r="AL130" s="1">
        <v>20000</v>
      </c>
      <c r="AM130" s="1" t="s">
        <v>29</v>
      </c>
      <c r="AN130" s="2" t="s">
        <v>29</v>
      </c>
      <c r="AO130" s="54">
        <f>Tabell2[[#This Row],[Beräknat slutdatum]]-Tabell2[[#This Row],[Kolumn1]]</f>
        <v>225</v>
      </c>
    </row>
    <row r="131" spans="1:41" x14ac:dyDescent="0.25">
      <c r="A131" s="19" t="s">
        <v>896</v>
      </c>
      <c r="B131" s="20" t="str">
        <f>INDEX('EPM diarie'!D:E,MATCH(Tabell2[[#This Row],[DNR]],'EPM diarie'!D:D,0),2)</f>
        <v>Randomiserat tillfälligt uppehåll av RAAS-blockad under slutenvård för Covid-19 (REPLACE COVID studien)</v>
      </c>
      <c r="C131" s="1" t="s">
        <v>27</v>
      </c>
      <c r="D131" s="1" t="s">
        <v>34</v>
      </c>
      <c r="E131" s="1" t="str">
        <f>INDEX('EPM diarie'!D:J,MATCH(Tabell2[[#This Row],[DNR]],'EPM diarie'!D:D,0),7)</f>
        <v>Stockholms</v>
      </c>
      <c r="F131" s="1" t="s">
        <v>1773</v>
      </c>
      <c r="G131" s="1"/>
      <c r="H131" s="1"/>
      <c r="I131" s="1" t="s">
        <v>163</v>
      </c>
      <c r="J131" s="1"/>
      <c r="K131" s="1"/>
      <c r="L131" s="1"/>
      <c r="M131" s="1" t="s">
        <v>29</v>
      </c>
      <c r="N131" s="1" t="s">
        <v>1787</v>
      </c>
      <c r="O1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1"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1" s="22" t="e">
        <f>IF(FIND(Tabell2[[#Headers],[4 § 4 Forskningen avser ett fysiskt ingrepp på en avliden människa.]],Tabell2[[#This Row],[2.1 På vilket eller vilka sätt handlar projektet om forskning]])&gt;0,Tabell2[[#Headers],[4 § 4 Forskningen avser ett fysiskt ingrepp på en avliden människa.]],0)</f>
        <v>#VALUE!</v>
      </c>
      <c r="T1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1" s="1" t="s">
        <v>146</v>
      </c>
      <c r="V131" s="22" t="str">
        <f>IF(FIND(Tabell2[[#Headers],[Hälsa]],Tabell2[[#This Row],[2.2 Ange vilken typ av känsliga personuppgifter som kommer behandlas i projektet.]])&gt;0,Tabell2[[#Headers],[Hälsa]],0)</f>
        <v>Hälsa</v>
      </c>
      <c r="W131" s="22" t="str">
        <f>IF(FIND(Tabell2[[#Headers],[Genetiska uppgifter]],Tabell2[[#This Row],[2.2 Ange vilken typ av känsliga personuppgifter som kommer behandlas i projektet.]])&gt;0,Tabell2[[#Headers],[Genetiska uppgifter]],0)</f>
        <v>Genetiska uppgifter</v>
      </c>
      <c r="X131" s="22" t="e">
        <f>IF(FIND(Tabell2[[#Headers],[Ras eller etniskt ursprung]],Tabell2[[#This Row],[2.2 Ange vilken typ av känsliga personuppgifter som kommer behandlas i projektet.]])&gt;0,Tabell2[[#Headers],[Ras eller etniskt ursprung]],0)</f>
        <v>#VALUE!</v>
      </c>
      <c r="Y131" s="22" t="e">
        <f>IF(FIND(Tabell2[[#Headers],[Biometriska uppgifter]],Tabell2[[#This Row],[2.2 Ange vilken typ av känsliga personuppgifter som kommer behandlas i projektet.]])&gt;0,Tabell2[[#Headers],[Biometriska uppgifter]],0)</f>
        <v>#VALUE!</v>
      </c>
      <c r="Z131" s="22" t="e">
        <f>IF(FIND(Tabell2[[#Headers],[En persons sexualliv]],Tabell2[[#This Row],[2.2 Ange vilken typ av känsliga personuppgifter som kommer behandlas i projektet.]])&gt;0,Tabell2[[#Headers],[En persons sexualliv]],0)</f>
        <v>#VALUE!</v>
      </c>
      <c r="AA131" s="22" t="e">
        <f>IF(FIND(Tabell2[[#Headers],[Politiska åsikter]],Tabell2[[#This Row],[2.2 Ange vilken typ av känsliga personuppgifter som kommer behandlas i projektet.]])&gt;0,Tabell2[[#Headers],[Politiska åsikter]],0)</f>
        <v>#VALUE!</v>
      </c>
      <c r="AB131" s="22" t="e">
        <f>IF(FIND(Tabell2[[#Headers],[Religiös eller filosofisk övertygelse]],Tabell2[[#This Row],[2.2 Ange vilken typ av känsliga personuppgifter som kommer behandlas i projektet.]])&gt;0,Tabell2[[#Headers],[Religiös eller filosofisk övertygelse]],0)</f>
        <v>#VALUE!</v>
      </c>
      <c r="AC131" s="1" t="s">
        <v>1978</v>
      </c>
      <c r="AD131" s="1" t="s">
        <v>60</v>
      </c>
      <c r="AE131" s="27">
        <v>43961</v>
      </c>
      <c r="AF131" s="10">
        <f>Tabell2[[#This Row],[5.1 Beräknat startdatum]]</f>
        <v>43961</v>
      </c>
      <c r="AG131" s="10">
        <f>IF(Tabell2[[#This Row],[Beräknat startdatum]]="Godkännandedatum",INDEX('EPM diarie'!D:H,MATCH(Tabell2[[#This Row],[DNR]],'EPM diarie'!D:D,0),5),Tabell2[[#This Row],[Beräknat startdatum]])</f>
        <v>43961</v>
      </c>
      <c r="AH131" s="27">
        <v>44022</v>
      </c>
      <c r="AI131" s="10">
        <f>Tabell2[[#This Row],[5.2 Beräknat slutdatum]]</f>
        <v>44022</v>
      </c>
      <c r="AJ131" s="22">
        <f>Tabell2[[#This Row],[Beräknat slutdatum]]-Tabell2[[#This Row],[Kolumn1]]</f>
        <v>61</v>
      </c>
      <c r="AK131" s="1" t="s">
        <v>2163</v>
      </c>
      <c r="AL131" s="1">
        <v>225</v>
      </c>
      <c r="AM131" s="1" t="s">
        <v>29</v>
      </c>
      <c r="AN131" s="2" t="s">
        <v>29</v>
      </c>
      <c r="AO131" s="54">
        <f>Tabell2[[#This Row],[Beräknat slutdatum]]-Tabell2[[#This Row],[Kolumn1]]</f>
        <v>61</v>
      </c>
    </row>
    <row r="132" spans="1:41" x14ac:dyDescent="0.25">
      <c r="A132" s="19" t="s">
        <v>657</v>
      </c>
      <c r="B132" s="20" t="str">
        <f>INDEX('EPM diarie'!D:E,MATCH(Tabell2[[#This Row],[DNR]],'EPM diarie'!D:D,0),2)</f>
        <v>Förekomst av antikroppar mot SARS-CoV-2 bland vårdpersonal</v>
      </c>
      <c r="C132" s="1" t="s">
        <v>27</v>
      </c>
      <c r="D132" s="1" t="s">
        <v>34</v>
      </c>
      <c r="E132" s="1" t="str">
        <f>INDEX('EPM diarie'!D:J,MATCH(Tabell2[[#This Row],[DNR]],'EPM diarie'!D:D,0),7)</f>
        <v>Stockholms</v>
      </c>
      <c r="F132" s="1" t="s">
        <v>27</v>
      </c>
      <c r="G132" s="1"/>
      <c r="H132" s="1"/>
      <c r="I132" s="1" t="s">
        <v>163</v>
      </c>
      <c r="J132" s="1"/>
      <c r="K132" s="1"/>
      <c r="L132" s="1"/>
      <c r="M132" s="1" t="s">
        <v>29</v>
      </c>
      <c r="N132" s="1" t="s">
        <v>1787</v>
      </c>
      <c r="O1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2"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2" s="22" t="e">
        <f>IF(FIND(Tabell2[[#Headers],[4 § 4 Forskningen avser ett fysiskt ingrepp på en avliden människa.]],Tabell2[[#This Row],[2.1 På vilket eller vilka sätt handlar projektet om forskning]])&gt;0,Tabell2[[#Headers],[4 § 4 Forskningen avser ett fysiskt ingrepp på en avliden människa.]],0)</f>
        <v>#VALUE!</v>
      </c>
      <c r="T1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2" s="1" t="s">
        <v>30</v>
      </c>
      <c r="V132" s="22" t="str">
        <f>IF(FIND(Tabell2[[#Headers],[Hälsa]],Tabell2[[#This Row],[2.2 Ange vilken typ av känsliga personuppgifter som kommer behandlas i projektet.]])&gt;0,Tabell2[[#Headers],[Hälsa]],0)</f>
        <v>Hälsa</v>
      </c>
      <c r="W132" s="22" t="e">
        <f>IF(FIND(Tabell2[[#Headers],[Genetiska uppgifter]],Tabell2[[#This Row],[2.2 Ange vilken typ av känsliga personuppgifter som kommer behandlas i projektet.]])&gt;0,Tabell2[[#Headers],[Genetiska uppgifter]],0)</f>
        <v>#VALUE!</v>
      </c>
      <c r="X132" s="22" t="e">
        <f>IF(FIND(Tabell2[[#Headers],[Ras eller etniskt ursprung]],Tabell2[[#This Row],[2.2 Ange vilken typ av känsliga personuppgifter som kommer behandlas i projektet.]])&gt;0,Tabell2[[#Headers],[Ras eller etniskt ursprung]],0)</f>
        <v>#VALUE!</v>
      </c>
      <c r="Y132" s="22" t="e">
        <f>IF(FIND(Tabell2[[#Headers],[Biometriska uppgifter]],Tabell2[[#This Row],[2.2 Ange vilken typ av känsliga personuppgifter som kommer behandlas i projektet.]])&gt;0,Tabell2[[#Headers],[Biometriska uppgifter]],0)</f>
        <v>#VALUE!</v>
      </c>
      <c r="Z132" s="22" t="e">
        <f>IF(FIND(Tabell2[[#Headers],[En persons sexualliv]],Tabell2[[#This Row],[2.2 Ange vilken typ av känsliga personuppgifter som kommer behandlas i projektet.]])&gt;0,Tabell2[[#Headers],[En persons sexualliv]],0)</f>
        <v>#VALUE!</v>
      </c>
      <c r="AA132" s="22" t="e">
        <f>IF(FIND(Tabell2[[#Headers],[Politiska åsikter]],Tabell2[[#This Row],[2.2 Ange vilken typ av känsliga personuppgifter som kommer behandlas i projektet.]])&gt;0,Tabell2[[#Headers],[Politiska åsikter]],0)</f>
        <v>#VALUE!</v>
      </c>
      <c r="AB132" s="22" t="e">
        <f>IF(FIND(Tabell2[[#Headers],[Religiös eller filosofisk övertygelse]],Tabell2[[#This Row],[2.2 Ange vilken typ av känsliga personuppgifter som kommer behandlas i projektet.]])&gt;0,Tabell2[[#Headers],[Religiös eller filosofisk övertygelse]],0)</f>
        <v>#VALUE!</v>
      </c>
      <c r="AC132" s="1" t="s">
        <v>1979</v>
      </c>
      <c r="AD132" s="1" t="s">
        <v>60</v>
      </c>
      <c r="AE132" s="27">
        <v>43981</v>
      </c>
      <c r="AF132" s="10">
        <f>Tabell2[[#This Row],[5.1 Beräknat startdatum]]</f>
        <v>43981</v>
      </c>
      <c r="AG132" s="10">
        <f>IF(Tabell2[[#This Row],[Beräknat startdatum]]="Godkännandedatum",INDEX('EPM diarie'!D:H,MATCH(Tabell2[[#This Row],[DNR]],'EPM diarie'!D:D,0),5),Tabell2[[#This Row],[Beräknat startdatum]])</f>
        <v>43981</v>
      </c>
      <c r="AH132" s="27">
        <v>44346</v>
      </c>
      <c r="AI132" s="10">
        <f>Tabell2[[#This Row],[5.2 Beräknat slutdatum]]</f>
        <v>44346</v>
      </c>
      <c r="AJ132" s="22">
        <f>Tabell2[[#This Row],[Beräknat slutdatum]]-Tabell2[[#This Row],[Kolumn1]]</f>
        <v>365</v>
      </c>
      <c r="AK132" s="1" t="s">
        <v>2164</v>
      </c>
      <c r="AL132" s="1">
        <v>300</v>
      </c>
      <c r="AM132" s="1" t="s">
        <v>29</v>
      </c>
      <c r="AN132" s="2" t="s">
        <v>29</v>
      </c>
      <c r="AO132" s="54">
        <f>Tabell2[[#This Row],[Beräknat slutdatum]]-Tabell2[[#This Row],[Kolumn1]]</f>
        <v>365</v>
      </c>
    </row>
    <row r="133" spans="1:41" x14ac:dyDescent="0.25">
      <c r="A133" s="19" t="s">
        <v>491</v>
      </c>
      <c r="B133" s="20" t="str">
        <f>INDEX('EPM diarie'!D:E,MATCH(Tabell2[[#This Row],[DNR]],'EPM diarie'!D:D,0),2)</f>
        <v>Demografi och andra karakteristika, komorbiditet och riskfaktorer för Covid-19-insjuknande och prognos</v>
      </c>
      <c r="C133" s="1" t="s">
        <v>27</v>
      </c>
      <c r="D133" s="1" t="s">
        <v>287</v>
      </c>
      <c r="E133" s="1" t="str">
        <f>INDEX('EPM diarie'!D:J,MATCH(Tabell2[[#This Row],[DNR]],'EPM diarie'!D:D,0),7)</f>
        <v>Västra</v>
      </c>
      <c r="F133" s="1" t="s">
        <v>27</v>
      </c>
      <c r="G133" s="1"/>
      <c r="H133" s="1"/>
      <c r="I133" s="1"/>
      <c r="J133" s="1"/>
      <c r="K133" s="1" t="s">
        <v>165</v>
      </c>
      <c r="L133" s="1"/>
      <c r="M133" s="1" t="s">
        <v>29</v>
      </c>
      <c r="N133" s="1" t="s">
        <v>36</v>
      </c>
      <c r="O1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3" s="22" t="e">
        <f>IF(FIND(Tabell2[[#Headers],[4 § 4 Forskningen avser ett fysiskt ingrepp på en avliden människa.]],Tabell2[[#This Row],[2.1 På vilket eller vilka sätt handlar projektet om forskning]])&gt;0,Tabell2[[#Headers],[4 § 4 Forskningen avser ett fysiskt ingrepp på en avliden människa.]],0)</f>
        <v>#VALUE!</v>
      </c>
      <c r="T1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3" s="1" t="s">
        <v>30</v>
      </c>
      <c r="V133" s="22" t="str">
        <f>IF(FIND(Tabell2[[#Headers],[Hälsa]],Tabell2[[#This Row],[2.2 Ange vilken typ av känsliga personuppgifter som kommer behandlas i projektet.]])&gt;0,Tabell2[[#Headers],[Hälsa]],0)</f>
        <v>Hälsa</v>
      </c>
      <c r="W133" s="22" t="e">
        <f>IF(FIND(Tabell2[[#Headers],[Genetiska uppgifter]],Tabell2[[#This Row],[2.2 Ange vilken typ av känsliga personuppgifter som kommer behandlas i projektet.]])&gt;0,Tabell2[[#Headers],[Genetiska uppgifter]],0)</f>
        <v>#VALUE!</v>
      </c>
      <c r="X133" s="22" t="e">
        <f>IF(FIND(Tabell2[[#Headers],[Ras eller etniskt ursprung]],Tabell2[[#This Row],[2.2 Ange vilken typ av känsliga personuppgifter som kommer behandlas i projektet.]])&gt;0,Tabell2[[#Headers],[Ras eller etniskt ursprung]],0)</f>
        <v>#VALUE!</v>
      </c>
      <c r="Y133" s="22" t="e">
        <f>IF(FIND(Tabell2[[#Headers],[Biometriska uppgifter]],Tabell2[[#This Row],[2.2 Ange vilken typ av känsliga personuppgifter som kommer behandlas i projektet.]])&gt;0,Tabell2[[#Headers],[Biometriska uppgifter]],0)</f>
        <v>#VALUE!</v>
      </c>
      <c r="Z133" s="22" t="e">
        <f>IF(FIND(Tabell2[[#Headers],[En persons sexualliv]],Tabell2[[#This Row],[2.2 Ange vilken typ av känsliga personuppgifter som kommer behandlas i projektet.]])&gt;0,Tabell2[[#Headers],[En persons sexualliv]],0)</f>
        <v>#VALUE!</v>
      </c>
      <c r="AA133" s="22" t="e">
        <f>IF(FIND(Tabell2[[#Headers],[Politiska åsikter]],Tabell2[[#This Row],[2.2 Ange vilken typ av känsliga personuppgifter som kommer behandlas i projektet.]])&gt;0,Tabell2[[#Headers],[Politiska åsikter]],0)</f>
        <v>#VALUE!</v>
      </c>
      <c r="AB133" s="22" t="e">
        <f>IF(FIND(Tabell2[[#Headers],[Religiös eller filosofisk övertygelse]],Tabell2[[#This Row],[2.2 Ange vilken typ av känsliga personuppgifter som kommer behandlas i projektet.]])&gt;0,Tabell2[[#Headers],[Religiös eller filosofisk övertygelse]],0)</f>
        <v>#VALUE!</v>
      </c>
      <c r="AC133" s="1" t="s">
        <v>1980</v>
      </c>
      <c r="AD133" s="1" t="s">
        <v>60</v>
      </c>
      <c r="AE133" s="26" t="s">
        <v>1981</v>
      </c>
      <c r="AF133" s="10" t="s">
        <v>174</v>
      </c>
      <c r="AG133" s="10">
        <f>IF(Tabell2[[#This Row],[Beräknat startdatum]]="Godkännandedatum",INDEX('EPM diarie'!D:H,MATCH(Tabell2[[#This Row],[DNR]],'EPM diarie'!D:D,0),5),Tabell2[[#This Row],[Beräknat startdatum]])</f>
        <v>43976</v>
      </c>
      <c r="AH133" s="27" t="s">
        <v>2057</v>
      </c>
      <c r="AI133" s="10">
        <v>45107</v>
      </c>
      <c r="AJ133" s="22">
        <f>Tabell2[[#This Row],[Beräknat slutdatum]]-Tabell2[[#This Row],[Kolumn1]]</f>
        <v>1131</v>
      </c>
      <c r="AK133" s="1" t="s">
        <v>2165</v>
      </c>
      <c r="AL133" s="1">
        <v>10327589</v>
      </c>
      <c r="AM133" s="1" t="s">
        <v>60</v>
      </c>
      <c r="AN133" s="2" t="s">
        <v>60</v>
      </c>
      <c r="AO133" s="54">
        <f>Tabell2[[#This Row],[Beräknat slutdatum]]-Tabell2[[#This Row],[Kolumn1]]</f>
        <v>1131</v>
      </c>
    </row>
    <row r="134" spans="1:41" x14ac:dyDescent="0.25">
      <c r="A134" s="19" t="s">
        <v>697</v>
      </c>
      <c r="B134" s="20" t="str">
        <f>INDEX('EPM diarie'!D:E,MATCH(Tabell2[[#This Row],[DNR]],'EPM diarie'!D:D,0),2)</f>
        <v>COVID-19 under graviditet och förlossning: erfarenheter från Stockholm 2020</v>
      </c>
      <c r="C134" s="1" t="s">
        <v>27</v>
      </c>
      <c r="D134" s="1" t="s">
        <v>34</v>
      </c>
      <c r="E134" s="1" t="str">
        <f>INDEX('EPM diarie'!D:J,MATCH(Tabell2[[#This Row],[DNR]],'EPM diarie'!D:D,0),7)</f>
        <v>Stockholms</v>
      </c>
      <c r="F134" s="1" t="s">
        <v>27</v>
      </c>
      <c r="G134" s="1"/>
      <c r="H134" s="1"/>
      <c r="I134" s="1" t="s">
        <v>163</v>
      </c>
      <c r="J134" s="1"/>
      <c r="K134" s="1"/>
      <c r="L134" s="1"/>
      <c r="M134" s="1" t="s">
        <v>29</v>
      </c>
      <c r="N134" s="1" t="s">
        <v>36</v>
      </c>
      <c r="O13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4" s="22" t="e">
        <f>IF(FIND(Tabell2[[#Headers],[4 § 4 Forskningen avser ett fysiskt ingrepp på en avliden människa.]],Tabell2[[#This Row],[2.1 På vilket eller vilka sätt handlar projektet om forskning]])&gt;0,Tabell2[[#Headers],[4 § 4 Forskningen avser ett fysiskt ingrepp på en avliden människa.]],0)</f>
        <v>#VALUE!</v>
      </c>
      <c r="T1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4" s="1" t="s">
        <v>30</v>
      </c>
      <c r="V134" s="22" t="str">
        <f>IF(FIND(Tabell2[[#Headers],[Hälsa]],Tabell2[[#This Row],[2.2 Ange vilken typ av känsliga personuppgifter som kommer behandlas i projektet.]])&gt;0,Tabell2[[#Headers],[Hälsa]],0)</f>
        <v>Hälsa</v>
      </c>
      <c r="W134" s="22" t="e">
        <f>IF(FIND(Tabell2[[#Headers],[Genetiska uppgifter]],Tabell2[[#This Row],[2.2 Ange vilken typ av känsliga personuppgifter som kommer behandlas i projektet.]])&gt;0,Tabell2[[#Headers],[Genetiska uppgifter]],0)</f>
        <v>#VALUE!</v>
      </c>
      <c r="X134" s="22" t="e">
        <f>IF(FIND(Tabell2[[#Headers],[Ras eller etniskt ursprung]],Tabell2[[#This Row],[2.2 Ange vilken typ av känsliga personuppgifter som kommer behandlas i projektet.]])&gt;0,Tabell2[[#Headers],[Ras eller etniskt ursprung]],0)</f>
        <v>#VALUE!</v>
      </c>
      <c r="Y134" s="22" t="e">
        <f>IF(FIND(Tabell2[[#Headers],[Biometriska uppgifter]],Tabell2[[#This Row],[2.2 Ange vilken typ av känsliga personuppgifter som kommer behandlas i projektet.]])&gt;0,Tabell2[[#Headers],[Biometriska uppgifter]],0)</f>
        <v>#VALUE!</v>
      </c>
      <c r="Z134" s="22" t="e">
        <f>IF(FIND(Tabell2[[#Headers],[En persons sexualliv]],Tabell2[[#This Row],[2.2 Ange vilken typ av känsliga personuppgifter som kommer behandlas i projektet.]])&gt;0,Tabell2[[#Headers],[En persons sexualliv]],0)</f>
        <v>#VALUE!</v>
      </c>
      <c r="AA134" s="22" t="e">
        <f>IF(FIND(Tabell2[[#Headers],[Politiska åsikter]],Tabell2[[#This Row],[2.2 Ange vilken typ av känsliga personuppgifter som kommer behandlas i projektet.]])&gt;0,Tabell2[[#Headers],[Politiska åsikter]],0)</f>
        <v>#VALUE!</v>
      </c>
      <c r="AB134" s="22" t="e">
        <f>IF(FIND(Tabell2[[#Headers],[Religiös eller filosofisk övertygelse]],Tabell2[[#This Row],[2.2 Ange vilken typ av känsliga personuppgifter som kommer behandlas i projektet.]])&gt;0,Tabell2[[#Headers],[Religiös eller filosofisk övertygelse]],0)</f>
        <v>#VALUE!</v>
      </c>
      <c r="AC134" s="1" t="s">
        <v>1982</v>
      </c>
      <c r="AD134" s="1" t="s">
        <v>60</v>
      </c>
      <c r="AE134" s="26" t="s">
        <v>1983</v>
      </c>
      <c r="AF134" s="10">
        <v>43952</v>
      </c>
      <c r="AG134" s="10">
        <f>IF(Tabell2[[#This Row],[Beräknat startdatum]]="Godkännandedatum",INDEX('EPM diarie'!D:H,MATCH(Tabell2[[#This Row],[DNR]],'EPM diarie'!D:D,0),5),Tabell2[[#This Row],[Beräknat startdatum]])</f>
        <v>43952</v>
      </c>
      <c r="AH134" s="26" t="s">
        <v>2058</v>
      </c>
      <c r="AI134" s="10">
        <v>43982</v>
      </c>
      <c r="AJ134" s="22">
        <f>Tabell2[[#This Row],[Beräknat slutdatum]]-Tabell2[[#This Row],[Kolumn1]]</f>
        <v>30</v>
      </c>
      <c r="AK134" s="1" t="s">
        <v>2166</v>
      </c>
      <c r="AL134" s="1">
        <v>60</v>
      </c>
      <c r="AM134" s="1" t="s">
        <v>29</v>
      </c>
      <c r="AN134" s="2" t="s">
        <v>29</v>
      </c>
      <c r="AO134" s="54">
        <f>Tabell2[[#This Row],[Beräknat slutdatum]]-Tabell2[[#This Row],[Kolumn1]]</f>
        <v>30</v>
      </c>
    </row>
    <row r="135" spans="1:41" x14ac:dyDescent="0.25">
      <c r="A135" s="19" t="s">
        <v>820</v>
      </c>
      <c r="B135" s="20" t="str">
        <f>INDEX('EPM diarie'!D:E,MATCH(Tabell2[[#This Row],[DNR]],'EPM diarie'!D:D,0),2)</f>
        <v>Interaktion mellan Covid-19 och kardiovaskulär sjukdom: epidemiologi, prognos och terapeutiska implikationer</v>
      </c>
      <c r="C135" s="1" t="s">
        <v>27</v>
      </c>
      <c r="D135" s="1" t="s">
        <v>52</v>
      </c>
      <c r="E135" s="1" t="str">
        <f>INDEX('EPM diarie'!D:J,MATCH(Tabell2[[#This Row],[DNR]],'EPM diarie'!D:D,0),7)</f>
        <v>Stockholms</v>
      </c>
      <c r="F135" s="1" t="s">
        <v>27</v>
      </c>
      <c r="G135" s="1"/>
      <c r="H135" s="1"/>
      <c r="I135" s="1" t="s">
        <v>163</v>
      </c>
      <c r="J135" s="1"/>
      <c r="K135" s="1"/>
      <c r="L135" s="1"/>
      <c r="M135" s="1" t="s">
        <v>29</v>
      </c>
      <c r="N135" s="1" t="s">
        <v>36</v>
      </c>
      <c r="O1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5" s="22" t="e">
        <f>IF(FIND(Tabell2[[#Headers],[4 § 4 Forskningen avser ett fysiskt ingrepp på en avliden människa.]],Tabell2[[#This Row],[2.1 På vilket eller vilka sätt handlar projektet om forskning]])&gt;0,Tabell2[[#Headers],[4 § 4 Forskningen avser ett fysiskt ingrepp på en avliden människa.]],0)</f>
        <v>#VALUE!</v>
      </c>
      <c r="T1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5" s="1" t="s">
        <v>30</v>
      </c>
      <c r="V135" s="22" t="str">
        <f>IF(FIND(Tabell2[[#Headers],[Hälsa]],Tabell2[[#This Row],[2.2 Ange vilken typ av känsliga personuppgifter som kommer behandlas i projektet.]])&gt;0,Tabell2[[#Headers],[Hälsa]],0)</f>
        <v>Hälsa</v>
      </c>
      <c r="W135" s="22" t="e">
        <f>IF(FIND(Tabell2[[#Headers],[Genetiska uppgifter]],Tabell2[[#This Row],[2.2 Ange vilken typ av känsliga personuppgifter som kommer behandlas i projektet.]])&gt;0,Tabell2[[#Headers],[Genetiska uppgifter]],0)</f>
        <v>#VALUE!</v>
      </c>
      <c r="X135" s="22" t="e">
        <f>IF(FIND(Tabell2[[#Headers],[Ras eller etniskt ursprung]],Tabell2[[#This Row],[2.2 Ange vilken typ av känsliga personuppgifter som kommer behandlas i projektet.]])&gt;0,Tabell2[[#Headers],[Ras eller etniskt ursprung]],0)</f>
        <v>#VALUE!</v>
      </c>
      <c r="Y135" s="22" t="e">
        <f>IF(FIND(Tabell2[[#Headers],[Biometriska uppgifter]],Tabell2[[#This Row],[2.2 Ange vilken typ av känsliga personuppgifter som kommer behandlas i projektet.]])&gt;0,Tabell2[[#Headers],[Biometriska uppgifter]],0)</f>
        <v>#VALUE!</v>
      </c>
      <c r="Z135" s="22" t="e">
        <f>IF(FIND(Tabell2[[#Headers],[En persons sexualliv]],Tabell2[[#This Row],[2.2 Ange vilken typ av känsliga personuppgifter som kommer behandlas i projektet.]])&gt;0,Tabell2[[#Headers],[En persons sexualliv]],0)</f>
        <v>#VALUE!</v>
      </c>
      <c r="AA135" s="22" t="e">
        <f>IF(FIND(Tabell2[[#Headers],[Politiska åsikter]],Tabell2[[#This Row],[2.2 Ange vilken typ av känsliga personuppgifter som kommer behandlas i projektet.]])&gt;0,Tabell2[[#Headers],[Politiska åsikter]],0)</f>
        <v>#VALUE!</v>
      </c>
      <c r="AB135" s="22" t="e">
        <f>IF(FIND(Tabell2[[#Headers],[Religiös eller filosofisk övertygelse]],Tabell2[[#This Row],[2.2 Ange vilken typ av känsliga personuppgifter som kommer behandlas i projektet.]])&gt;0,Tabell2[[#Headers],[Religiös eller filosofisk övertygelse]],0)</f>
        <v>#VALUE!</v>
      </c>
      <c r="AC135" s="1" t="s">
        <v>1984</v>
      </c>
      <c r="AD135" s="1" t="s">
        <v>60</v>
      </c>
      <c r="AE135" s="27" t="s">
        <v>1985</v>
      </c>
      <c r="AF135" s="10">
        <v>43983</v>
      </c>
      <c r="AG135" s="10">
        <f>IF(Tabell2[[#This Row],[Beräknat startdatum]]="Godkännandedatum",INDEX('EPM diarie'!D:H,MATCH(Tabell2[[#This Row],[DNR]],'EPM diarie'!D:D,0),5),Tabell2[[#This Row],[Beräknat startdatum]])</f>
        <v>43983</v>
      </c>
      <c r="AH135" s="27" t="s">
        <v>2059</v>
      </c>
      <c r="AI135" s="10">
        <v>46022</v>
      </c>
      <c r="AJ135" s="22">
        <f>Tabell2[[#This Row],[Beräknat slutdatum]]-Tabell2[[#This Row],[Kolumn1]]</f>
        <v>2039</v>
      </c>
      <c r="AK135" s="1" t="s">
        <v>2167</v>
      </c>
      <c r="AL135" s="1">
        <v>3000000</v>
      </c>
      <c r="AM135" s="1" t="s">
        <v>60</v>
      </c>
      <c r="AN135" s="2" t="s">
        <v>60</v>
      </c>
      <c r="AO135" s="54">
        <f>Tabell2[[#This Row],[Beräknat slutdatum]]-Tabell2[[#This Row],[Kolumn1]]</f>
        <v>2039</v>
      </c>
    </row>
    <row r="136" spans="1:41" x14ac:dyDescent="0.25">
      <c r="A136" s="19" t="s">
        <v>918</v>
      </c>
      <c r="B136" s="20" t="str">
        <f>INDEX('EPM diarie'!D:E,MATCH(Tabell2[[#This Row],[DNR]],'EPM diarie'!D:D,0),2)</f>
        <v>Snabbare test för Covid-19 viruset SARS-CoV-2</v>
      </c>
      <c r="C136" s="1" t="s">
        <v>27</v>
      </c>
      <c r="D136" s="1" t="s">
        <v>921</v>
      </c>
      <c r="E136" s="1" t="str">
        <f>INDEX('EPM diarie'!D:J,MATCH(Tabell2[[#This Row],[DNR]],'EPM diarie'!D:D,0),7)</f>
        <v>Stockholms</v>
      </c>
      <c r="F136" s="1" t="s">
        <v>34</v>
      </c>
      <c r="G136" s="1"/>
      <c r="H136" s="1"/>
      <c r="I136" s="1" t="s">
        <v>163</v>
      </c>
      <c r="J136" s="1"/>
      <c r="K136" s="1"/>
      <c r="L136" s="1"/>
      <c r="M136" s="1" t="s">
        <v>29</v>
      </c>
      <c r="N136" s="1" t="s">
        <v>1781</v>
      </c>
      <c r="O136" s="22" t="e">
        <f>IF(FIND(Tabell2[[#Headers],[3 § 1 Forskningen kommer att samla in känsliga personuppgifter]],Tabell2[[#This Row],[2.1 På vilket eller vilka sätt handlar projektet om forskning]])&gt;0,Tabell2[[#Headers],[3 § 1 Forskningen kommer att samla in känsliga personuppgifter]],0)</f>
        <v>#VALUE!</v>
      </c>
      <c r="P13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6" s="22" t="str">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4 § 3 Forskningen avser studier på biologiskt material som har tagits från en levande människa och kan
härledas tillbaka till denna människa</v>
      </c>
      <c r="S136" s="22" t="e">
        <f>IF(FIND(Tabell2[[#Headers],[4 § 4 Forskningen avser ett fysiskt ingrepp på en avliden människa.]],Tabell2[[#This Row],[2.1 På vilket eller vilka sätt handlar projektet om forskning]])&gt;0,Tabell2[[#Headers],[4 § 4 Forskningen avser ett fysiskt ingrepp på en avliden människa.]],0)</f>
        <v>#VALUE!</v>
      </c>
      <c r="T1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6" s="1" t="s">
        <v>30</v>
      </c>
      <c r="V136" s="22" t="str">
        <f>IF(FIND(Tabell2[[#Headers],[Hälsa]],Tabell2[[#This Row],[2.2 Ange vilken typ av känsliga personuppgifter som kommer behandlas i projektet.]])&gt;0,Tabell2[[#Headers],[Hälsa]],0)</f>
        <v>Hälsa</v>
      </c>
      <c r="W136" s="22" t="e">
        <f>IF(FIND(Tabell2[[#Headers],[Genetiska uppgifter]],Tabell2[[#This Row],[2.2 Ange vilken typ av känsliga personuppgifter som kommer behandlas i projektet.]])&gt;0,Tabell2[[#Headers],[Genetiska uppgifter]],0)</f>
        <v>#VALUE!</v>
      </c>
      <c r="X136" s="22" t="e">
        <f>IF(FIND(Tabell2[[#Headers],[Ras eller etniskt ursprung]],Tabell2[[#This Row],[2.2 Ange vilken typ av känsliga personuppgifter som kommer behandlas i projektet.]])&gt;0,Tabell2[[#Headers],[Ras eller etniskt ursprung]],0)</f>
        <v>#VALUE!</v>
      </c>
      <c r="Y136" s="22" t="e">
        <f>IF(FIND(Tabell2[[#Headers],[Biometriska uppgifter]],Tabell2[[#This Row],[2.2 Ange vilken typ av känsliga personuppgifter som kommer behandlas i projektet.]])&gt;0,Tabell2[[#Headers],[Biometriska uppgifter]],0)</f>
        <v>#VALUE!</v>
      </c>
      <c r="Z136" s="22" t="e">
        <f>IF(FIND(Tabell2[[#Headers],[En persons sexualliv]],Tabell2[[#This Row],[2.2 Ange vilken typ av känsliga personuppgifter som kommer behandlas i projektet.]])&gt;0,Tabell2[[#Headers],[En persons sexualliv]],0)</f>
        <v>#VALUE!</v>
      </c>
      <c r="AA136" s="22" t="e">
        <f>IF(FIND(Tabell2[[#Headers],[Politiska åsikter]],Tabell2[[#This Row],[2.2 Ange vilken typ av känsliga personuppgifter som kommer behandlas i projektet.]])&gt;0,Tabell2[[#Headers],[Politiska åsikter]],0)</f>
        <v>#VALUE!</v>
      </c>
      <c r="AB136" s="22" t="e">
        <f>IF(FIND(Tabell2[[#Headers],[Religiös eller filosofisk övertygelse]],Tabell2[[#This Row],[2.2 Ange vilken typ av känsliga personuppgifter som kommer behandlas i projektet.]])&gt;0,Tabell2[[#Headers],[Religiös eller filosofisk övertygelse]],0)</f>
        <v>#VALUE!</v>
      </c>
      <c r="AC136" s="1" t="s">
        <v>1986</v>
      </c>
      <c r="AD136" s="1" t="s">
        <v>60</v>
      </c>
      <c r="AE136" s="26" t="s">
        <v>1987</v>
      </c>
      <c r="AF136" s="10">
        <v>43965</v>
      </c>
      <c r="AG136" s="10">
        <f>IF(Tabell2[[#This Row],[Beräknat startdatum]]="Godkännandedatum",INDEX('EPM diarie'!D:H,MATCH(Tabell2[[#This Row],[DNR]],'EPM diarie'!D:D,0),5),Tabell2[[#This Row],[Beräknat startdatum]])</f>
        <v>43965</v>
      </c>
      <c r="AH136" s="26" t="s">
        <v>2060</v>
      </c>
      <c r="AI136" s="10">
        <v>44330</v>
      </c>
      <c r="AJ136" s="22">
        <f>Tabell2[[#This Row],[Beräknat slutdatum]]-Tabell2[[#This Row],[Kolumn1]]</f>
        <v>365</v>
      </c>
      <c r="AK136" s="1" t="s">
        <v>2168</v>
      </c>
      <c r="AL136" s="1">
        <v>200</v>
      </c>
      <c r="AM136" s="1" t="s">
        <v>29</v>
      </c>
      <c r="AN136" s="2" t="s">
        <v>29</v>
      </c>
      <c r="AO136" s="54">
        <f>Tabell2[[#This Row],[Beräknat slutdatum]]-Tabell2[[#This Row],[Kolumn1]]</f>
        <v>365</v>
      </c>
    </row>
    <row r="137" spans="1:41" x14ac:dyDescent="0.25">
      <c r="A137" s="23" t="s">
        <v>971</v>
      </c>
      <c r="B137" s="24" t="str">
        <f>INDEX('EPM diarie'!D:E,MATCH(Tabell2[[#This Row],[DNR]],'EPM diarie'!D:D,0),2)</f>
        <v>Blodförtunnande medicinering och risk för allvarlig COVID-19: en registerbaserad studie</v>
      </c>
      <c r="C137" s="1" t="s">
        <v>27</v>
      </c>
      <c r="D137" s="1" t="s">
        <v>52</v>
      </c>
      <c r="E137" s="1" t="str">
        <f>INDEX('EPM diarie'!D:J,MATCH(Tabell2[[#This Row],[DNR]],'EPM diarie'!D:D,0),7)</f>
        <v>Stockholms</v>
      </c>
      <c r="F137" s="1" t="s">
        <v>27</v>
      </c>
      <c r="G137" s="4"/>
      <c r="H137" s="4"/>
      <c r="I137" s="1" t="s">
        <v>163</v>
      </c>
      <c r="J137" s="4"/>
      <c r="K137" s="4"/>
      <c r="L137" s="4"/>
      <c r="M137" s="1" t="s">
        <v>29</v>
      </c>
      <c r="N137" s="1" t="s">
        <v>36</v>
      </c>
      <c r="O137" s="25"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7" s="25" t="e">
        <f>IF(FIND(Tabell2[[#Headers],[4 § 1 Forskningen innebär ett fysiskt ingrepp på en forskningsperson]],Tabell2[[#This Row],[2.1 På vilket eller vilka sätt handlar projektet om forskning]])&gt;0,Tabell2[[#Headers],[4 § 1 Forskningen innebär ett fysiskt ingrepp på en forskningsperson]],0)</f>
        <v>#VALUE!</v>
      </c>
      <c r="Q137" s="25"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7" s="25"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7" s="25" t="e">
        <f>IF(FIND(Tabell2[[#Headers],[4 § 4 Forskningen avser ett fysiskt ingrepp på en avliden människa.]],Tabell2[[#This Row],[2.1 På vilket eller vilka sätt handlar projektet om forskning]])&gt;0,Tabell2[[#Headers],[4 § 4 Forskningen avser ett fysiskt ingrepp på en avliden människa.]],0)</f>
        <v>#VALUE!</v>
      </c>
      <c r="T137" s="25"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7" s="1" t="s">
        <v>30</v>
      </c>
      <c r="V137" s="25" t="str">
        <f>IF(FIND(Tabell2[[#Headers],[Hälsa]],Tabell2[[#This Row],[2.2 Ange vilken typ av känsliga personuppgifter som kommer behandlas i projektet.]])&gt;0,Tabell2[[#Headers],[Hälsa]],0)</f>
        <v>Hälsa</v>
      </c>
      <c r="W137" s="25" t="e">
        <f>IF(FIND(Tabell2[[#Headers],[Genetiska uppgifter]],Tabell2[[#This Row],[2.2 Ange vilken typ av känsliga personuppgifter som kommer behandlas i projektet.]])&gt;0,Tabell2[[#Headers],[Genetiska uppgifter]],0)</f>
        <v>#VALUE!</v>
      </c>
      <c r="X137" s="25" t="e">
        <f>IF(FIND(Tabell2[[#Headers],[Ras eller etniskt ursprung]],Tabell2[[#This Row],[2.2 Ange vilken typ av känsliga personuppgifter som kommer behandlas i projektet.]])&gt;0,Tabell2[[#Headers],[Ras eller etniskt ursprung]],0)</f>
        <v>#VALUE!</v>
      </c>
      <c r="Y137" s="25" t="e">
        <f>IF(FIND(Tabell2[[#Headers],[Biometriska uppgifter]],Tabell2[[#This Row],[2.2 Ange vilken typ av känsliga personuppgifter som kommer behandlas i projektet.]])&gt;0,Tabell2[[#Headers],[Biometriska uppgifter]],0)</f>
        <v>#VALUE!</v>
      </c>
      <c r="Z137" s="25" t="e">
        <f>IF(FIND(Tabell2[[#Headers],[En persons sexualliv]],Tabell2[[#This Row],[2.2 Ange vilken typ av känsliga personuppgifter som kommer behandlas i projektet.]])&gt;0,Tabell2[[#Headers],[En persons sexualliv]],0)</f>
        <v>#VALUE!</v>
      </c>
      <c r="AA137" s="25" t="e">
        <f>IF(FIND(Tabell2[[#Headers],[Politiska åsikter]],Tabell2[[#This Row],[2.2 Ange vilken typ av känsliga personuppgifter som kommer behandlas i projektet.]])&gt;0,Tabell2[[#Headers],[Politiska åsikter]],0)</f>
        <v>#VALUE!</v>
      </c>
      <c r="AB137" s="25" t="e">
        <f>IF(FIND(Tabell2[[#Headers],[Religiös eller filosofisk övertygelse]],Tabell2[[#This Row],[2.2 Ange vilken typ av känsliga personuppgifter som kommer behandlas i projektet.]])&gt;0,Tabell2[[#Headers],[Religiös eller filosofisk övertygelse]],0)</f>
        <v>#VALUE!</v>
      </c>
      <c r="AC137" s="1" t="s">
        <v>1988</v>
      </c>
      <c r="AD137" s="1" t="s">
        <v>60</v>
      </c>
      <c r="AE137" s="26" t="s">
        <v>1923</v>
      </c>
      <c r="AF137" s="11" t="s">
        <v>174</v>
      </c>
      <c r="AG137" s="11">
        <f>IF(Tabell2[[#This Row],[Beräknat startdatum]]="Godkännandedatum",INDEX('EPM diarie'!D:H,MATCH(Tabell2[[#This Row],[DNR]],'EPM diarie'!D:D,0),5),Tabell2[[#This Row],[Beräknat startdatum]])</f>
        <v>43976</v>
      </c>
      <c r="AH137" s="26" t="s">
        <v>2061</v>
      </c>
      <c r="AI137" s="11">
        <v>44926</v>
      </c>
      <c r="AJ137" s="25">
        <f>Tabell2[[#This Row],[Beräknat slutdatum]]-Tabell2[[#This Row],[Kolumn1]]</f>
        <v>950</v>
      </c>
      <c r="AK137" s="1" t="s">
        <v>2169</v>
      </c>
      <c r="AL137" s="4">
        <v>2000</v>
      </c>
      <c r="AM137" s="1" t="s">
        <v>29</v>
      </c>
      <c r="AN137" s="2" t="s">
        <v>60</v>
      </c>
      <c r="AO137" s="54">
        <f>Tabell2[[#This Row],[Beräknat slutdatum]]-Tabell2[[#This Row],[Kolumn1]]</f>
        <v>950</v>
      </c>
    </row>
    <row r="138" spans="1:41" x14ac:dyDescent="0.25">
      <c r="A138" s="85" t="s">
        <v>985</v>
      </c>
      <c r="B138" s="86" t="str">
        <f>INDEX('EPM diarie'!D:E,MATCH(Tabell2[[#This Row],[DNR]],'EPM diarie'!D:D,0),2)</f>
        <v>Riskfaktorer för att drabbas av COVID-19 och dess komplikationer inklusive intensivvård och död i Sverige-En nationell studie</v>
      </c>
      <c r="C138" s="87" t="s">
        <v>27</v>
      </c>
      <c r="D138" s="88" t="s">
        <v>221</v>
      </c>
      <c r="E138" s="88" t="str">
        <f>INDEX('EPM diarie'!D:J,MATCH(Tabell2[[#This Row],[DNR]],'EPM diarie'!D:D,0),7)</f>
        <v>Norra</v>
      </c>
      <c r="F138" s="88" t="s">
        <v>27</v>
      </c>
      <c r="G138" s="1" t="s">
        <v>161</v>
      </c>
      <c r="H138" s="1"/>
      <c r="I138" s="1"/>
      <c r="J138" s="1"/>
      <c r="K138" s="1"/>
      <c r="L138" s="1"/>
      <c r="M138" s="1" t="s">
        <v>29</v>
      </c>
      <c r="N138" s="1" t="s">
        <v>36</v>
      </c>
      <c r="O13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8" s="22" t="e">
        <f>IF(FIND(Tabell2[[#Headers],[4 § 4 Forskningen avser ett fysiskt ingrepp på en avliden människa.]],Tabell2[[#This Row],[2.1 På vilket eller vilka sätt handlar projektet om forskning]])&gt;0,Tabell2[[#Headers],[4 § 4 Forskningen avser ett fysiskt ingrepp på en avliden människa.]],0)</f>
        <v>#VALUE!</v>
      </c>
      <c r="T13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8" s="1" t="s">
        <v>30</v>
      </c>
      <c r="V138" s="22" t="str">
        <f>IF(FIND(Tabell2[[#Headers],[Hälsa]],Tabell2[[#This Row],[2.2 Ange vilken typ av känsliga personuppgifter som kommer behandlas i projektet.]])&gt;0,Tabell2[[#Headers],[Hälsa]],0)</f>
        <v>Hälsa</v>
      </c>
      <c r="W138" s="22" t="e">
        <f>IF(FIND(Tabell2[[#Headers],[Genetiska uppgifter]],Tabell2[[#This Row],[2.2 Ange vilken typ av känsliga personuppgifter som kommer behandlas i projektet.]])&gt;0,Tabell2[[#Headers],[Genetiska uppgifter]],0)</f>
        <v>#VALUE!</v>
      </c>
      <c r="X138" s="22" t="e">
        <f>IF(FIND(Tabell2[[#Headers],[Ras eller etniskt ursprung]],Tabell2[[#This Row],[2.2 Ange vilken typ av känsliga personuppgifter som kommer behandlas i projektet.]])&gt;0,Tabell2[[#Headers],[Ras eller etniskt ursprung]],0)</f>
        <v>#VALUE!</v>
      </c>
      <c r="Y138" s="22" t="e">
        <f>IF(FIND(Tabell2[[#Headers],[Biometriska uppgifter]],Tabell2[[#This Row],[2.2 Ange vilken typ av känsliga personuppgifter som kommer behandlas i projektet.]])&gt;0,Tabell2[[#Headers],[Biometriska uppgifter]],0)</f>
        <v>#VALUE!</v>
      </c>
      <c r="Z138" s="22" t="e">
        <f>IF(FIND(Tabell2[[#Headers],[En persons sexualliv]],Tabell2[[#This Row],[2.2 Ange vilken typ av känsliga personuppgifter som kommer behandlas i projektet.]])&gt;0,Tabell2[[#Headers],[En persons sexualliv]],0)</f>
        <v>#VALUE!</v>
      </c>
      <c r="AA138" s="22" t="e">
        <f>IF(FIND(Tabell2[[#Headers],[Politiska åsikter]],Tabell2[[#This Row],[2.2 Ange vilken typ av känsliga personuppgifter som kommer behandlas i projektet.]])&gt;0,Tabell2[[#Headers],[Politiska åsikter]],0)</f>
        <v>#VALUE!</v>
      </c>
      <c r="AB138" s="22" t="e">
        <f>IF(FIND(Tabell2[[#Headers],[Religiös eller filosofisk övertygelse]],Tabell2[[#This Row],[2.2 Ange vilken typ av känsliga personuppgifter som kommer behandlas i projektet.]])&gt;0,Tabell2[[#Headers],[Religiös eller filosofisk övertygelse]],0)</f>
        <v>#VALUE!</v>
      </c>
      <c r="AC138" s="1" t="s">
        <v>2579</v>
      </c>
      <c r="AD138" s="1"/>
      <c r="AE138" s="26" t="s">
        <v>2688</v>
      </c>
      <c r="AF138" s="10">
        <v>44104</v>
      </c>
      <c r="AG138" s="10">
        <f>IF(Tabell2[[#This Row],[Beräknat startdatum]]="Godkännandedatum",INDEX('EPM diarie'!D:H,MATCH(Tabell2[[#This Row],[DNR]],'EPM diarie'!D:D,0),5),Tabell2[[#This Row],[Beräknat startdatum]])</f>
        <v>44104</v>
      </c>
      <c r="AH138" s="26" t="s">
        <v>2751</v>
      </c>
      <c r="AI138" s="10">
        <v>45382</v>
      </c>
      <c r="AJ138" s="22">
        <f>Tabell2[[#This Row],[Beräknat slutdatum]]-Tabell2[[#This Row],[Kolumn1]]</f>
        <v>1278</v>
      </c>
      <c r="AK138" s="1" t="s">
        <v>2818</v>
      </c>
      <c r="AL138" s="1">
        <v>200000</v>
      </c>
      <c r="AM138" s="1" t="s">
        <v>60</v>
      </c>
      <c r="AN138" s="2" t="s">
        <v>60</v>
      </c>
      <c r="AO138" s="54">
        <f>Tabell2[[#This Row],[Beräknat slutdatum]]-Tabell2[[#This Row],[Kolumn1]]</f>
        <v>1278</v>
      </c>
    </row>
    <row r="139" spans="1:41" x14ac:dyDescent="0.25">
      <c r="A139" s="19" t="s">
        <v>991</v>
      </c>
      <c r="B139" s="20" t="str">
        <f>INDEX('EPM diarie'!D:E,MATCH(Tabell2[[#This Row],[DNR]],'EPM diarie'!D:D,0),2)</f>
        <v>Hur påverkar COVID-19 pandemin behandlingen av blindtarmsinflammation hos barn; en internationell multicenterstudie?</v>
      </c>
      <c r="C139" s="21" t="s">
        <v>27</v>
      </c>
      <c r="D139" s="1" t="s">
        <v>34</v>
      </c>
      <c r="E139" s="1" t="str">
        <f>INDEX('EPM diarie'!D:J,MATCH(Tabell2[[#This Row],[DNR]],'EPM diarie'!D:D,0),7)</f>
        <v>Stockholms</v>
      </c>
      <c r="F139" s="1" t="s">
        <v>27</v>
      </c>
      <c r="G139" s="1"/>
      <c r="H139" s="1"/>
      <c r="I139" s="1" t="s">
        <v>163</v>
      </c>
      <c r="J139" s="1"/>
      <c r="K139" s="1"/>
      <c r="L139" s="1"/>
      <c r="M139" s="1" t="s">
        <v>29</v>
      </c>
      <c r="N139" s="1" t="s">
        <v>36</v>
      </c>
      <c r="O1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3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3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39" s="22" t="e">
        <f>IF(FIND(Tabell2[[#Headers],[4 § 4 Forskningen avser ett fysiskt ingrepp på en avliden människa.]],Tabell2[[#This Row],[2.1 På vilket eller vilka sätt handlar projektet om forskning]])&gt;0,Tabell2[[#Headers],[4 § 4 Forskningen avser ett fysiskt ingrepp på en avliden människa.]],0)</f>
        <v>#VALUE!</v>
      </c>
      <c r="T1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39" s="1" t="s">
        <v>30</v>
      </c>
      <c r="V139" s="22" t="str">
        <f>IF(FIND(Tabell2[[#Headers],[Hälsa]],Tabell2[[#This Row],[2.2 Ange vilken typ av känsliga personuppgifter som kommer behandlas i projektet.]])&gt;0,Tabell2[[#Headers],[Hälsa]],0)</f>
        <v>Hälsa</v>
      </c>
      <c r="W139" s="22" t="e">
        <f>IF(FIND(Tabell2[[#Headers],[Genetiska uppgifter]],Tabell2[[#This Row],[2.2 Ange vilken typ av känsliga personuppgifter som kommer behandlas i projektet.]])&gt;0,Tabell2[[#Headers],[Genetiska uppgifter]],0)</f>
        <v>#VALUE!</v>
      </c>
      <c r="X139" s="22" t="e">
        <f>IF(FIND(Tabell2[[#Headers],[Ras eller etniskt ursprung]],Tabell2[[#This Row],[2.2 Ange vilken typ av känsliga personuppgifter som kommer behandlas i projektet.]])&gt;0,Tabell2[[#Headers],[Ras eller etniskt ursprung]],0)</f>
        <v>#VALUE!</v>
      </c>
      <c r="Y139" s="22" t="e">
        <f>IF(FIND(Tabell2[[#Headers],[Biometriska uppgifter]],Tabell2[[#This Row],[2.2 Ange vilken typ av känsliga personuppgifter som kommer behandlas i projektet.]])&gt;0,Tabell2[[#Headers],[Biometriska uppgifter]],0)</f>
        <v>#VALUE!</v>
      </c>
      <c r="Z139" s="22" t="e">
        <f>IF(FIND(Tabell2[[#Headers],[En persons sexualliv]],Tabell2[[#This Row],[2.2 Ange vilken typ av känsliga personuppgifter som kommer behandlas i projektet.]])&gt;0,Tabell2[[#Headers],[En persons sexualliv]],0)</f>
        <v>#VALUE!</v>
      </c>
      <c r="AA139" s="22" t="e">
        <f>IF(FIND(Tabell2[[#Headers],[Politiska åsikter]],Tabell2[[#This Row],[2.2 Ange vilken typ av känsliga personuppgifter som kommer behandlas i projektet.]])&gt;0,Tabell2[[#Headers],[Politiska åsikter]],0)</f>
        <v>#VALUE!</v>
      </c>
      <c r="AB139" s="22" t="e">
        <f>IF(FIND(Tabell2[[#Headers],[Religiös eller filosofisk övertygelse]],Tabell2[[#This Row],[2.2 Ange vilken typ av känsliga personuppgifter som kommer behandlas i projektet.]])&gt;0,Tabell2[[#Headers],[Religiös eller filosofisk övertygelse]],0)</f>
        <v>#VALUE!</v>
      </c>
      <c r="AC139" s="1" t="s">
        <v>2580</v>
      </c>
      <c r="AD139" s="1"/>
      <c r="AE139" s="26" t="s">
        <v>2689</v>
      </c>
      <c r="AF139" s="10" t="s">
        <v>174</v>
      </c>
      <c r="AG139" s="10">
        <f>IF(Tabell2[[#This Row],[Beräknat startdatum]]="Godkännandedatum",INDEX('EPM diarie'!D:H,MATCH(Tabell2[[#This Row],[DNR]],'EPM diarie'!D:D,0),5),Tabell2[[#This Row],[Beräknat startdatum]])</f>
        <v>43976</v>
      </c>
      <c r="AH139" s="27">
        <v>44227</v>
      </c>
      <c r="AI139" s="10">
        <f>Tabell2[[#This Row],[5.2 Beräknat slutdatum]]</f>
        <v>44227</v>
      </c>
      <c r="AJ139" s="22">
        <f>Tabell2[[#This Row],[Beräknat slutdatum]]-Tabell2[[#This Row],[Kolumn1]]</f>
        <v>251</v>
      </c>
      <c r="AK139" s="1" t="s">
        <v>2819</v>
      </c>
      <c r="AL139" s="1">
        <v>400</v>
      </c>
      <c r="AM139" s="1" t="s">
        <v>60</v>
      </c>
      <c r="AN139" s="2" t="s">
        <v>29</v>
      </c>
      <c r="AO139" s="54">
        <f>Tabell2[[#This Row],[Beräknat slutdatum]]-Tabell2[[#This Row],[Kolumn1]]</f>
        <v>251</v>
      </c>
    </row>
    <row r="140" spans="1:41" x14ac:dyDescent="0.25">
      <c r="A140" s="19" t="s">
        <v>999</v>
      </c>
      <c r="B140" s="20" t="str">
        <f>INDEX('EPM diarie'!D:E,MATCH(Tabell2[[#This Row],[DNR]],'EPM diarie'!D:D,0),2)</f>
        <v>Neutrofilstatus som prognostisk markör för Covid-19 patienter med KOL och astma</v>
      </c>
      <c r="C140" s="21" t="s">
        <v>27</v>
      </c>
      <c r="D140" s="1" t="s">
        <v>34</v>
      </c>
      <c r="E140" s="1" t="str">
        <f>INDEX('EPM diarie'!D:J,MATCH(Tabell2[[#This Row],[DNR]],'EPM diarie'!D:D,0),7)</f>
        <v>Stockholms</v>
      </c>
      <c r="F140" s="1" t="s">
        <v>27</v>
      </c>
      <c r="G140" s="1"/>
      <c r="H140" s="1"/>
      <c r="I140" s="1" t="s">
        <v>163</v>
      </c>
      <c r="J140" s="1"/>
      <c r="K140" s="1"/>
      <c r="L140" s="1"/>
      <c r="M140" s="1" t="s">
        <v>29</v>
      </c>
      <c r="N140" s="1" t="s">
        <v>2561</v>
      </c>
      <c r="O1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0" s="22" t="e">
        <f>IF(FIND(Tabell2[[#Headers],[4 § 4 Forskningen avser ett fysiskt ingrepp på en avliden människa.]],Tabell2[[#This Row],[2.1 På vilket eller vilka sätt handlar projektet om forskning]])&gt;0,Tabell2[[#Headers],[4 § 4 Forskningen avser ett fysiskt ingrepp på en avliden människa.]],0)</f>
        <v>#VALUE!</v>
      </c>
      <c r="T1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0" s="1" t="s">
        <v>30</v>
      </c>
      <c r="V140" s="22" t="str">
        <f>IF(FIND(Tabell2[[#Headers],[Hälsa]],Tabell2[[#This Row],[2.2 Ange vilken typ av känsliga personuppgifter som kommer behandlas i projektet.]])&gt;0,Tabell2[[#Headers],[Hälsa]],0)</f>
        <v>Hälsa</v>
      </c>
      <c r="W140" s="22" t="e">
        <f>IF(FIND(Tabell2[[#Headers],[Genetiska uppgifter]],Tabell2[[#This Row],[2.2 Ange vilken typ av känsliga personuppgifter som kommer behandlas i projektet.]])&gt;0,Tabell2[[#Headers],[Genetiska uppgifter]],0)</f>
        <v>#VALUE!</v>
      </c>
      <c r="X140" s="22" t="e">
        <f>IF(FIND(Tabell2[[#Headers],[Ras eller etniskt ursprung]],Tabell2[[#This Row],[2.2 Ange vilken typ av känsliga personuppgifter som kommer behandlas i projektet.]])&gt;0,Tabell2[[#Headers],[Ras eller etniskt ursprung]],0)</f>
        <v>#VALUE!</v>
      </c>
      <c r="Y140" s="22" t="e">
        <f>IF(FIND(Tabell2[[#Headers],[Biometriska uppgifter]],Tabell2[[#This Row],[2.2 Ange vilken typ av känsliga personuppgifter som kommer behandlas i projektet.]])&gt;0,Tabell2[[#Headers],[Biometriska uppgifter]],0)</f>
        <v>#VALUE!</v>
      </c>
      <c r="Z140" s="22" t="e">
        <f>IF(FIND(Tabell2[[#Headers],[En persons sexualliv]],Tabell2[[#This Row],[2.2 Ange vilken typ av känsliga personuppgifter som kommer behandlas i projektet.]])&gt;0,Tabell2[[#Headers],[En persons sexualliv]],0)</f>
        <v>#VALUE!</v>
      </c>
      <c r="AA140" s="22" t="e">
        <f>IF(FIND(Tabell2[[#Headers],[Politiska åsikter]],Tabell2[[#This Row],[2.2 Ange vilken typ av känsliga personuppgifter som kommer behandlas i projektet.]])&gt;0,Tabell2[[#Headers],[Politiska åsikter]],0)</f>
        <v>#VALUE!</v>
      </c>
      <c r="AB140" s="22" t="e">
        <f>IF(FIND(Tabell2[[#Headers],[Religiös eller filosofisk övertygelse]],Tabell2[[#This Row],[2.2 Ange vilken typ av känsliga personuppgifter som kommer behandlas i projektet.]])&gt;0,Tabell2[[#Headers],[Religiös eller filosofisk övertygelse]],0)</f>
        <v>#VALUE!</v>
      </c>
      <c r="AC140" s="1" t="s">
        <v>2581</v>
      </c>
      <c r="AD140" s="1"/>
      <c r="AE140" s="26" t="s">
        <v>148</v>
      </c>
      <c r="AF140" s="10">
        <v>44012</v>
      </c>
      <c r="AG140" s="10">
        <f>IF(Tabell2[[#This Row],[Beräknat startdatum]]="Godkännandedatum",INDEX('EPM diarie'!D:H,MATCH(Tabell2[[#This Row],[DNR]],'EPM diarie'!D:D,0),5),Tabell2[[#This Row],[Beräknat startdatum]])</f>
        <v>44012</v>
      </c>
      <c r="AH140" s="26" t="s">
        <v>2752</v>
      </c>
      <c r="AI140" s="10">
        <v>46022</v>
      </c>
      <c r="AJ140" s="22">
        <f>Tabell2[[#This Row],[Beräknat slutdatum]]-Tabell2[[#This Row],[Kolumn1]]</f>
        <v>2010</v>
      </c>
      <c r="AK140" s="1" t="s">
        <v>2820</v>
      </c>
      <c r="AL140" s="1">
        <v>900</v>
      </c>
      <c r="AM140" s="1" t="s">
        <v>29</v>
      </c>
      <c r="AN140" s="2" t="s">
        <v>29</v>
      </c>
      <c r="AO140" s="54">
        <f>Tabell2[[#This Row],[Beräknat slutdatum]]-Tabell2[[#This Row],[Kolumn1]]</f>
        <v>2010</v>
      </c>
    </row>
    <row r="141" spans="1:41" x14ac:dyDescent="0.25">
      <c r="A141" s="19" t="s">
        <v>580</v>
      </c>
      <c r="B141" s="20" t="str">
        <f>INDEX('EPM diarie'!D:E,MATCH(Tabell2[[#This Row],[DNR]],'EPM diarie'!D:D,0),2)</f>
        <v>Genetiska, cellulära, och kliniska studier av unga patienter med svår COVID-19 infektion</v>
      </c>
      <c r="C141" s="21" t="s">
        <v>27</v>
      </c>
      <c r="D141" s="1" t="s">
        <v>34</v>
      </c>
      <c r="E141" s="1" t="str">
        <f>INDEX('EPM diarie'!D:J,MATCH(Tabell2[[#This Row],[DNR]],'EPM diarie'!D:D,0),7)</f>
        <v>Stockholms</v>
      </c>
      <c r="F141" s="1" t="s">
        <v>27</v>
      </c>
      <c r="G141" s="1"/>
      <c r="H141" s="1"/>
      <c r="I141" s="1" t="s">
        <v>163</v>
      </c>
      <c r="J141" s="1"/>
      <c r="K141" s="1"/>
      <c r="L141" s="1"/>
      <c r="M141" s="1" t="s">
        <v>29</v>
      </c>
      <c r="N141" s="1" t="s">
        <v>2562</v>
      </c>
      <c r="O1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1" s="22" t="e">
        <f>IF(FIND(Tabell2[[#Headers],[4 § 4 Forskningen avser ett fysiskt ingrepp på en avliden människa.]],Tabell2[[#This Row],[2.1 På vilket eller vilka sätt handlar projektet om forskning]])&gt;0,Tabell2[[#Headers],[4 § 4 Forskningen avser ett fysiskt ingrepp på en avliden människa.]],0)</f>
        <v>#VALUE!</v>
      </c>
      <c r="T141"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41" s="1" t="s">
        <v>2576</v>
      </c>
      <c r="V141" s="22" t="str">
        <f>IF(FIND(Tabell2[[#Headers],[Hälsa]],Tabell2[[#This Row],[2.2 Ange vilken typ av känsliga personuppgifter som kommer behandlas i projektet.]])&gt;0,Tabell2[[#Headers],[Hälsa]],0)</f>
        <v>Hälsa</v>
      </c>
      <c r="W141" s="22" t="str">
        <f>IF(FIND(Tabell2[[#Headers],[Genetiska uppgifter]],Tabell2[[#This Row],[2.2 Ange vilken typ av känsliga personuppgifter som kommer behandlas i projektet.]])&gt;0,Tabell2[[#Headers],[Genetiska uppgifter]],0)</f>
        <v>Genetiska uppgifter</v>
      </c>
      <c r="X141" s="22" t="str">
        <f>IF(FIND(Tabell2[[#Headers],[Ras eller etniskt ursprung]],Tabell2[[#This Row],[2.2 Ange vilken typ av känsliga personuppgifter som kommer behandlas i projektet.]])&gt;0,Tabell2[[#Headers],[Ras eller etniskt ursprung]],0)</f>
        <v>Ras eller etniskt ursprung</v>
      </c>
      <c r="Y141" s="22" t="str">
        <f>IF(FIND(Tabell2[[#Headers],[Biometriska uppgifter]],Tabell2[[#This Row],[2.2 Ange vilken typ av känsliga personuppgifter som kommer behandlas i projektet.]])&gt;0,Tabell2[[#Headers],[Biometriska uppgifter]],0)</f>
        <v>Biometriska uppgifter</v>
      </c>
      <c r="Z141" s="22" t="e">
        <f>IF(FIND(Tabell2[[#Headers],[En persons sexualliv]],Tabell2[[#This Row],[2.2 Ange vilken typ av känsliga personuppgifter som kommer behandlas i projektet.]])&gt;0,Tabell2[[#Headers],[En persons sexualliv]],0)</f>
        <v>#VALUE!</v>
      </c>
      <c r="AA141" s="22" t="e">
        <f>IF(FIND(Tabell2[[#Headers],[Politiska åsikter]],Tabell2[[#This Row],[2.2 Ange vilken typ av känsliga personuppgifter som kommer behandlas i projektet.]])&gt;0,Tabell2[[#Headers],[Politiska åsikter]],0)</f>
        <v>#VALUE!</v>
      </c>
      <c r="AB141" s="22" t="e">
        <f>IF(FIND(Tabell2[[#Headers],[Religiös eller filosofisk övertygelse]],Tabell2[[#This Row],[2.2 Ange vilken typ av känsliga personuppgifter som kommer behandlas i projektet.]])&gt;0,Tabell2[[#Headers],[Religiös eller filosofisk övertygelse]],0)</f>
        <v>#VALUE!</v>
      </c>
      <c r="AC141" s="1" t="s">
        <v>581</v>
      </c>
      <c r="AD141" s="1"/>
      <c r="AE141" s="27">
        <v>43936</v>
      </c>
      <c r="AF141" s="10">
        <f>Tabell2[[#This Row],[5.1 Beräknat startdatum]]</f>
        <v>43936</v>
      </c>
      <c r="AG141" s="10">
        <f>IF(Tabell2[[#This Row],[Beräknat startdatum]]="Godkännandedatum",INDEX('EPM diarie'!D:H,MATCH(Tabell2[[#This Row],[DNR]],'EPM diarie'!D:D,0),5),Tabell2[[#This Row],[Beräknat startdatum]])</f>
        <v>43936</v>
      </c>
      <c r="AH141" s="27">
        <v>49309</v>
      </c>
      <c r="AI141" s="10">
        <v>49309</v>
      </c>
      <c r="AJ141" s="22">
        <f>Tabell2[[#This Row],[Beräknat slutdatum]]-Tabell2[[#This Row],[Kolumn1]]</f>
        <v>5373</v>
      </c>
      <c r="AK141" s="1" t="s">
        <v>2821</v>
      </c>
      <c r="AL141" s="1" t="s">
        <v>175</v>
      </c>
      <c r="AM141" s="1" t="s">
        <v>60</v>
      </c>
      <c r="AN141" s="2" t="s">
        <v>29</v>
      </c>
      <c r="AO141" s="54">
        <f>Tabell2[[#This Row],[Beräknat slutdatum]]-Tabell2[[#This Row],[Kolumn1]]</f>
        <v>5373</v>
      </c>
    </row>
    <row r="142" spans="1:41" x14ac:dyDescent="0.25">
      <c r="A142" s="19" t="s">
        <v>844</v>
      </c>
      <c r="B142" s="20" t="str">
        <f>INDEX('EPM diarie'!D:E,MATCH(Tabell2[[#This Row],[DNR]],'EPM diarie'!D:D,0),2)</f>
        <v>COVID-19 i äldreomsorg i Göteborgsområdet</v>
      </c>
      <c r="C142" s="21" t="s">
        <v>27</v>
      </c>
      <c r="D142" s="1" t="s">
        <v>61</v>
      </c>
      <c r="E142" s="1" t="str">
        <f>INDEX('EPM diarie'!D:J,MATCH(Tabell2[[#This Row],[DNR]],'EPM diarie'!D:D,0),7)</f>
        <v>Västra</v>
      </c>
      <c r="F142" s="1" t="s">
        <v>27</v>
      </c>
      <c r="G142" s="1"/>
      <c r="H142" s="1"/>
      <c r="I142" s="1"/>
      <c r="J142" s="1"/>
      <c r="K142" s="1" t="s">
        <v>165</v>
      </c>
      <c r="L142" s="1"/>
      <c r="M142" s="1" t="s">
        <v>29</v>
      </c>
      <c r="N142" s="1" t="s">
        <v>2563</v>
      </c>
      <c r="O1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2" s="22" t="e">
        <f>IF(FIND(Tabell2[[#Headers],[4 § 4 Forskningen avser ett fysiskt ingrepp på en avliden människa.]],Tabell2[[#This Row],[2.1 På vilket eller vilka sätt handlar projektet om forskning]])&gt;0,Tabell2[[#Headers],[4 § 4 Forskningen avser ett fysiskt ingrepp på en avliden människa.]],0)</f>
        <v>#VALUE!</v>
      </c>
      <c r="T1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2" s="1" t="s">
        <v>30</v>
      </c>
      <c r="V142" s="22" t="str">
        <f>IF(FIND(Tabell2[[#Headers],[Hälsa]],Tabell2[[#This Row],[2.2 Ange vilken typ av känsliga personuppgifter som kommer behandlas i projektet.]])&gt;0,Tabell2[[#Headers],[Hälsa]],0)</f>
        <v>Hälsa</v>
      </c>
      <c r="W142" s="22" t="e">
        <f>IF(FIND(Tabell2[[#Headers],[Genetiska uppgifter]],Tabell2[[#This Row],[2.2 Ange vilken typ av känsliga personuppgifter som kommer behandlas i projektet.]])&gt;0,Tabell2[[#Headers],[Genetiska uppgifter]],0)</f>
        <v>#VALUE!</v>
      </c>
      <c r="X142" s="22" t="e">
        <f>IF(FIND(Tabell2[[#Headers],[Ras eller etniskt ursprung]],Tabell2[[#This Row],[2.2 Ange vilken typ av känsliga personuppgifter som kommer behandlas i projektet.]])&gt;0,Tabell2[[#Headers],[Ras eller etniskt ursprung]],0)</f>
        <v>#VALUE!</v>
      </c>
      <c r="Y142" s="22" t="e">
        <f>IF(FIND(Tabell2[[#Headers],[Biometriska uppgifter]],Tabell2[[#This Row],[2.2 Ange vilken typ av känsliga personuppgifter som kommer behandlas i projektet.]])&gt;0,Tabell2[[#Headers],[Biometriska uppgifter]],0)</f>
        <v>#VALUE!</v>
      </c>
      <c r="Z142" s="22" t="e">
        <f>IF(FIND(Tabell2[[#Headers],[En persons sexualliv]],Tabell2[[#This Row],[2.2 Ange vilken typ av känsliga personuppgifter som kommer behandlas i projektet.]])&gt;0,Tabell2[[#Headers],[En persons sexualliv]],0)</f>
        <v>#VALUE!</v>
      </c>
      <c r="AA142" s="22" t="e">
        <f>IF(FIND(Tabell2[[#Headers],[Politiska åsikter]],Tabell2[[#This Row],[2.2 Ange vilken typ av känsliga personuppgifter som kommer behandlas i projektet.]])&gt;0,Tabell2[[#Headers],[Politiska åsikter]],0)</f>
        <v>#VALUE!</v>
      </c>
      <c r="AB142" s="22" t="e">
        <f>IF(FIND(Tabell2[[#Headers],[Religiös eller filosofisk övertygelse]],Tabell2[[#This Row],[2.2 Ange vilken typ av känsliga personuppgifter som kommer behandlas i projektet.]])&gt;0,Tabell2[[#Headers],[Religiös eller filosofisk övertygelse]],0)</f>
        <v>#VALUE!</v>
      </c>
      <c r="AC142" s="1" t="s">
        <v>2582</v>
      </c>
      <c r="AD142" s="1"/>
      <c r="AE142" s="26">
        <v>200501</v>
      </c>
      <c r="AF142" s="10">
        <v>43952</v>
      </c>
      <c r="AG142" s="10">
        <f>IF(Tabell2[[#This Row],[Beräknat startdatum]]="Godkännandedatum",INDEX('EPM diarie'!D:H,MATCH(Tabell2[[#This Row],[DNR]],'EPM diarie'!D:D,0),5),Tabell2[[#This Row],[Beräknat startdatum]])</f>
        <v>43952</v>
      </c>
      <c r="AH142" s="26">
        <v>201231</v>
      </c>
      <c r="AI142" s="10">
        <v>44196</v>
      </c>
      <c r="AJ142" s="22">
        <f>Tabell2[[#This Row],[Beräknat slutdatum]]-Tabell2[[#This Row],[Kolumn1]]</f>
        <v>244</v>
      </c>
      <c r="AK142" s="1" t="s">
        <v>2822</v>
      </c>
      <c r="AL142" s="1">
        <v>175</v>
      </c>
      <c r="AM142" s="1" t="s">
        <v>29</v>
      </c>
      <c r="AN142" s="2" t="s">
        <v>29</v>
      </c>
      <c r="AO142" s="54">
        <f>Tabell2[[#This Row],[Beräknat slutdatum]]-Tabell2[[#This Row],[Kolumn1]]</f>
        <v>244</v>
      </c>
    </row>
    <row r="143" spans="1:41" x14ac:dyDescent="0.25">
      <c r="A143" s="19" t="s">
        <v>869</v>
      </c>
      <c r="B143" s="20" t="str">
        <f>INDEX('EPM diarie'!D:E,MATCH(Tabell2[[#This Row],[DNR]],'EPM diarie'!D:D,0),2)</f>
        <v>Åldrande och vardagsliv under coronapandemin (COVID-19)</v>
      </c>
      <c r="C143" s="21" t="s">
        <v>27</v>
      </c>
      <c r="D143" s="1" t="s">
        <v>684</v>
      </c>
      <c r="E143" s="1" t="str">
        <f>INDEX('EPM diarie'!D:J,MATCH(Tabell2[[#This Row],[DNR]],'EPM diarie'!D:D,0),7)</f>
        <v>Stockholms</v>
      </c>
      <c r="F143" s="1" t="s">
        <v>27</v>
      </c>
      <c r="G143" s="1"/>
      <c r="H143" s="1"/>
      <c r="I143" s="1" t="s">
        <v>163</v>
      </c>
      <c r="J143" s="1"/>
      <c r="K143" s="1"/>
      <c r="L143" s="1"/>
      <c r="M143" s="1" t="s">
        <v>29</v>
      </c>
      <c r="N143" s="1" t="s">
        <v>2564</v>
      </c>
      <c r="O1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3" s="22" t="e">
        <f>IF(FIND(Tabell2[[#Headers],[4 § 4 Forskningen avser ett fysiskt ingrepp på en avliden människa.]],Tabell2[[#This Row],[2.1 På vilket eller vilka sätt handlar projektet om forskning]])&gt;0,Tabell2[[#Headers],[4 § 4 Forskningen avser ett fysiskt ingrepp på en avliden människa.]],0)</f>
        <v>#VALUE!</v>
      </c>
      <c r="T1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3" s="1" t="s">
        <v>30</v>
      </c>
      <c r="V143" s="22" t="str">
        <f>IF(FIND(Tabell2[[#Headers],[Hälsa]],Tabell2[[#This Row],[2.2 Ange vilken typ av känsliga personuppgifter som kommer behandlas i projektet.]])&gt;0,Tabell2[[#Headers],[Hälsa]],0)</f>
        <v>Hälsa</v>
      </c>
      <c r="W143" s="22" t="e">
        <f>IF(FIND(Tabell2[[#Headers],[Genetiska uppgifter]],Tabell2[[#This Row],[2.2 Ange vilken typ av känsliga personuppgifter som kommer behandlas i projektet.]])&gt;0,Tabell2[[#Headers],[Genetiska uppgifter]],0)</f>
        <v>#VALUE!</v>
      </c>
      <c r="X143" s="22" t="e">
        <f>IF(FIND(Tabell2[[#Headers],[Ras eller etniskt ursprung]],Tabell2[[#This Row],[2.2 Ange vilken typ av känsliga personuppgifter som kommer behandlas i projektet.]])&gt;0,Tabell2[[#Headers],[Ras eller etniskt ursprung]],0)</f>
        <v>#VALUE!</v>
      </c>
      <c r="Y143" s="22" t="e">
        <f>IF(FIND(Tabell2[[#Headers],[Biometriska uppgifter]],Tabell2[[#This Row],[2.2 Ange vilken typ av känsliga personuppgifter som kommer behandlas i projektet.]])&gt;0,Tabell2[[#Headers],[Biometriska uppgifter]],0)</f>
        <v>#VALUE!</v>
      </c>
      <c r="Z143" s="22" t="e">
        <f>IF(FIND(Tabell2[[#Headers],[En persons sexualliv]],Tabell2[[#This Row],[2.2 Ange vilken typ av känsliga personuppgifter som kommer behandlas i projektet.]])&gt;0,Tabell2[[#Headers],[En persons sexualliv]],0)</f>
        <v>#VALUE!</v>
      </c>
      <c r="AA143" s="22" t="e">
        <f>IF(FIND(Tabell2[[#Headers],[Politiska åsikter]],Tabell2[[#This Row],[2.2 Ange vilken typ av känsliga personuppgifter som kommer behandlas i projektet.]])&gt;0,Tabell2[[#Headers],[Politiska åsikter]],0)</f>
        <v>#VALUE!</v>
      </c>
      <c r="AB143" s="22" t="e">
        <f>IF(FIND(Tabell2[[#Headers],[Religiös eller filosofisk övertygelse]],Tabell2[[#This Row],[2.2 Ange vilken typ av känsliga personuppgifter som kommer behandlas i projektet.]])&gt;0,Tabell2[[#Headers],[Religiös eller filosofisk övertygelse]],0)</f>
        <v>#VALUE!</v>
      </c>
      <c r="AC143" s="1" t="s">
        <v>2583</v>
      </c>
      <c r="AD143" s="1"/>
      <c r="AE143" s="26" t="s">
        <v>2690</v>
      </c>
      <c r="AF143" s="10" t="s">
        <v>174</v>
      </c>
      <c r="AG143" s="10">
        <f>IF(Tabell2[[#This Row],[Beräknat startdatum]]="Godkännandedatum",INDEX('EPM diarie'!D:H,MATCH(Tabell2[[#This Row],[DNR]],'EPM diarie'!D:D,0),5),Tabell2[[#This Row],[Beräknat startdatum]])</f>
        <v>43977</v>
      </c>
      <c r="AH143" s="26" t="s">
        <v>2753</v>
      </c>
      <c r="AI143" s="10">
        <v>45169</v>
      </c>
      <c r="AJ143" s="22">
        <f>Tabell2[[#This Row],[Beräknat slutdatum]]-Tabell2[[#This Row],[Kolumn1]]</f>
        <v>1192</v>
      </c>
      <c r="AK143" s="1" t="s">
        <v>2823</v>
      </c>
      <c r="AL143" s="1" t="s">
        <v>175</v>
      </c>
      <c r="AM143" s="1" t="s">
        <v>29</v>
      </c>
      <c r="AN143" s="2" t="s">
        <v>29</v>
      </c>
      <c r="AO143" s="54">
        <f>Tabell2[[#This Row],[Beräknat slutdatum]]-Tabell2[[#This Row],[Kolumn1]]</f>
        <v>1192</v>
      </c>
    </row>
    <row r="144" spans="1:41" x14ac:dyDescent="0.25">
      <c r="A144" s="19" t="s">
        <v>924</v>
      </c>
      <c r="B144" s="20" t="str">
        <f>INDEX('EPM diarie'!D:E,MATCH(Tabell2[[#This Row],[DNR]],'EPM diarie'!D:D,0),2)</f>
        <v>Smittar COVID-19 med tårar? Kartläggning av förekomst av SARS-CoV2 i ögonsekret, relation till symptom hos patienter som söker akut ögonsjukvård och smittspridning bland ögonpersonal</v>
      </c>
      <c r="C144" s="21" t="s">
        <v>27</v>
      </c>
      <c r="D144" s="1" t="s">
        <v>586</v>
      </c>
      <c r="E144" s="1" t="str">
        <f>INDEX('EPM diarie'!D:J,MATCH(Tabell2[[#This Row],[DNR]],'EPM diarie'!D:D,0),7)</f>
        <v>Uppsala-Örebro</v>
      </c>
      <c r="F144" s="1" t="s">
        <v>27</v>
      </c>
      <c r="G144" s="1"/>
      <c r="H144" s="1" t="s">
        <v>162</v>
      </c>
      <c r="I144" s="1"/>
      <c r="J144" s="1"/>
      <c r="K144" s="1"/>
      <c r="L144" s="1"/>
      <c r="M144" s="1" t="s">
        <v>29</v>
      </c>
      <c r="N144" s="1" t="s">
        <v>2561</v>
      </c>
      <c r="O1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4" s="22" t="e">
        <f>IF(FIND(Tabell2[[#Headers],[4 § 4 Forskningen avser ett fysiskt ingrepp på en avliden människa.]],Tabell2[[#This Row],[2.1 På vilket eller vilka sätt handlar projektet om forskning]])&gt;0,Tabell2[[#Headers],[4 § 4 Forskningen avser ett fysiskt ingrepp på en avliden människa.]],0)</f>
        <v>#VALUE!</v>
      </c>
      <c r="T1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4" s="1" t="s">
        <v>30</v>
      </c>
      <c r="V144" s="22" t="str">
        <f>IF(FIND(Tabell2[[#Headers],[Hälsa]],Tabell2[[#This Row],[2.2 Ange vilken typ av känsliga personuppgifter som kommer behandlas i projektet.]])&gt;0,Tabell2[[#Headers],[Hälsa]],0)</f>
        <v>Hälsa</v>
      </c>
      <c r="W144" s="22" t="e">
        <f>IF(FIND(Tabell2[[#Headers],[Genetiska uppgifter]],Tabell2[[#This Row],[2.2 Ange vilken typ av känsliga personuppgifter som kommer behandlas i projektet.]])&gt;0,Tabell2[[#Headers],[Genetiska uppgifter]],0)</f>
        <v>#VALUE!</v>
      </c>
      <c r="X144" s="22" t="e">
        <f>IF(FIND(Tabell2[[#Headers],[Ras eller etniskt ursprung]],Tabell2[[#This Row],[2.2 Ange vilken typ av känsliga personuppgifter som kommer behandlas i projektet.]])&gt;0,Tabell2[[#Headers],[Ras eller etniskt ursprung]],0)</f>
        <v>#VALUE!</v>
      </c>
      <c r="Y144" s="22" t="e">
        <f>IF(FIND(Tabell2[[#Headers],[Biometriska uppgifter]],Tabell2[[#This Row],[2.2 Ange vilken typ av känsliga personuppgifter som kommer behandlas i projektet.]])&gt;0,Tabell2[[#Headers],[Biometriska uppgifter]],0)</f>
        <v>#VALUE!</v>
      </c>
      <c r="Z144" s="22" t="e">
        <f>IF(FIND(Tabell2[[#Headers],[En persons sexualliv]],Tabell2[[#This Row],[2.2 Ange vilken typ av känsliga personuppgifter som kommer behandlas i projektet.]])&gt;0,Tabell2[[#Headers],[En persons sexualliv]],0)</f>
        <v>#VALUE!</v>
      </c>
      <c r="AA144" s="22" t="e">
        <f>IF(FIND(Tabell2[[#Headers],[Politiska åsikter]],Tabell2[[#This Row],[2.2 Ange vilken typ av känsliga personuppgifter som kommer behandlas i projektet.]])&gt;0,Tabell2[[#Headers],[Politiska åsikter]],0)</f>
        <v>#VALUE!</v>
      </c>
      <c r="AB144" s="22" t="e">
        <f>IF(FIND(Tabell2[[#Headers],[Religiös eller filosofisk övertygelse]],Tabell2[[#This Row],[2.2 Ange vilken typ av känsliga personuppgifter som kommer behandlas i projektet.]])&gt;0,Tabell2[[#Headers],[Religiös eller filosofisk övertygelse]],0)</f>
        <v>#VALUE!</v>
      </c>
      <c r="AC144" s="1" t="s">
        <v>2584</v>
      </c>
      <c r="AD144" s="1"/>
      <c r="AE144" s="26" t="s">
        <v>148</v>
      </c>
      <c r="AF144" s="10">
        <v>44012</v>
      </c>
      <c r="AG144" s="10">
        <f>IF(Tabell2[[#This Row],[Beräknat startdatum]]="Godkännandedatum",INDEX('EPM diarie'!D:H,MATCH(Tabell2[[#This Row],[DNR]],'EPM diarie'!D:D,0),5),Tabell2[[#This Row],[Beräknat startdatum]])</f>
        <v>44012</v>
      </c>
      <c r="AH144" s="26" t="s">
        <v>2001</v>
      </c>
      <c r="AI144" s="10">
        <v>44104</v>
      </c>
      <c r="AJ144" s="22">
        <f>Tabell2[[#This Row],[Beräknat slutdatum]]-Tabell2[[#This Row],[Kolumn1]]</f>
        <v>92</v>
      </c>
      <c r="AK144" s="1" t="s">
        <v>2824</v>
      </c>
      <c r="AL144" s="1">
        <v>180</v>
      </c>
      <c r="AM144" s="1" t="s">
        <v>29</v>
      </c>
      <c r="AN144" s="2" t="s">
        <v>29</v>
      </c>
      <c r="AO144" s="54">
        <f>Tabell2[[#This Row],[Beräknat slutdatum]]-Tabell2[[#This Row],[Kolumn1]]</f>
        <v>92</v>
      </c>
    </row>
    <row r="145" spans="1:41" x14ac:dyDescent="0.25">
      <c r="A145" s="19" t="s">
        <v>1072</v>
      </c>
      <c r="B145" s="20" t="str">
        <f>INDEX('EPM diarie'!D:E,MATCH(Tabell2[[#This Row],[DNR]],'EPM diarie'!D:D,0),2)</f>
        <v>Covid-19, antikroppstest för personal</v>
      </c>
      <c r="C145" s="21" t="s">
        <v>27</v>
      </c>
      <c r="D145" s="1" t="s">
        <v>157</v>
      </c>
      <c r="E145" s="1" t="str">
        <f>INDEX('EPM diarie'!D:J,MATCH(Tabell2[[#This Row],[DNR]],'EPM diarie'!D:D,0),7)</f>
        <v>Uppsala-Örebro</v>
      </c>
      <c r="F145" s="1" t="s">
        <v>27</v>
      </c>
      <c r="G145" s="1"/>
      <c r="H145" s="1" t="s">
        <v>162</v>
      </c>
      <c r="I145" s="1"/>
      <c r="J145" s="1"/>
      <c r="K145" s="1"/>
      <c r="L145" s="1"/>
      <c r="M145" s="1" t="s">
        <v>29</v>
      </c>
      <c r="N145" s="1" t="s">
        <v>2561</v>
      </c>
      <c r="O1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5" s="22" t="e">
        <f>IF(FIND(Tabell2[[#Headers],[4 § 4 Forskningen avser ett fysiskt ingrepp på en avliden människa.]],Tabell2[[#This Row],[2.1 På vilket eller vilka sätt handlar projektet om forskning]])&gt;0,Tabell2[[#Headers],[4 § 4 Forskningen avser ett fysiskt ingrepp på en avliden människa.]],0)</f>
        <v>#VALUE!</v>
      </c>
      <c r="T1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5" s="1" t="s">
        <v>30</v>
      </c>
      <c r="V145" s="22" t="str">
        <f>IF(FIND(Tabell2[[#Headers],[Hälsa]],Tabell2[[#This Row],[2.2 Ange vilken typ av känsliga personuppgifter som kommer behandlas i projektet.]])&gt;0,Tabell2[[#Headers],[Hälsa]],0)</f>
        <v>Hälsa</v>
      </c>
      <c r="W145" s="22" t="e">
        <f>IF(FIND(Tabell2[[#Headers],[Genetiska uppgifter]],Tabell2[[#This Row],[2.2 Ange vilken typ av känsliga personuppgifter som kommer behandlas i projektet.]])&gt;0,Tabell2[[#Headers],[Genetiska uppgifter]],0)</f>
        <v>#VALUE!</v>
      </c>
      <c r="X145" s="22" t="e">
        <f>IF(FIND(Tabell2[[#Headers],[Ras eller etniskt ursprung]],Tabell2[[#This Row],[2.2 Ange vilken typ av känsliga personuppgifter som kommer behandlas i projektet.]])&gt;0,Tabell2[[#Headers],[Ras eller etniskt ursprung]],0)</f>
        <v>#VALUE!</v>
      </c>
      <c r="Y145" s="22" t="e">
        <f>IF(FIND(Tabell2[[#Headers],[Biometriska uppgifter]],Tabell2[[#This Row],[2.2 Ange vilken typ av känsliga personuppgifter som kommer behandlas i projektet.]])&gt;0,Tabell2[[#Headers],[Biometriska uppgifter]],0)</f>
        <v>#VALUE!</v>
      </c>
      <c r="Z145" s="22" t="e">
        <f>IF(FIND(Tabell2[[#Headers],[En persons sexualliv]],Tabell2[[#This Row],[2.2 Ange vilken typ av känsliga personuppgifter som kommer behandlas i projektet.]])&gt;0,Tabell2[[#Headers],[En persons sexualliv]],0)</f>
        <v>#VALUE!</v>
      </c>
      <c r="AA145" s="22" t="e">
        <f>IF(FIND(Tabell2[[#Headers],[Politiska åsikter]],Tabell2[[#This Row],[2.2 Ange vilken typ av känsliga personuppgifter som kommer behandlas i projektet.]])&gt;0,Tabell2[[#Headers],[Politiska åsikter]],0)</f>
        <v>#VALUE!</v>
      </c>
      <c r="AB145" s="22" t="e">
        <f>IF(FIND(Tabell2[[#Headers],[Religiös eller filosofisk övertygelse]],Tabell2[[#This Row],[2.2 Ange vilken typ av känsliga personuppgifter som kommer behandlas i projektet.]])&gt;0,Tabell2[[#Headers],[Religiös eller filosofisk övertygelse]],0)</f>
        <v>#VALUE!</v>
      </c>
      <c r="AC145" s="1" t="s">
        <v>2585</v>
      </c>
      <c r="AD145" s="1"/>
      <c r="AE145" s="26" t="s">
        <v>2691</v>
      </c>
      <c r="AF145" s="10" t="s">
        <v>174</v>
      </c>
      <c r="AG145" s="10">
        <f>IF(Tabell2[[#This Row],[Beräknat startdatum]]="Godkännandedatum",INDEX('EPM diarie'!D:H,MATCH(Tabell2[[#This Row],[DNR]],'EPM diarie'!D:D,0),5),Tabell2[[#This Row],[Beräknat startdatum]])</f>
        <v>43977</v>
      </c>
      <c r="AH145" s="26" t="s">
        <v>2754</v>
      </c>
      <c r="AI145" s="10">
        <v>46022</v>
      </c>
      <c r="AJ145" s="22">
        <f>Tabell2[[#This Row],[Beräknat slutdatum]]-Tabell2[[#This Row],[Kolumn1]]</f>
        <v>2045</v>
      </c>
      <c r="AK145" s="1" t="s">
        <v>2825</v>
      </c>
      <c r="AL145" s="1">
        <v>20000</v>
      </c>
      <c r="AM145" s="1" t="s">
        <v>29</v>
      </c>
      <c r="AN145" s="2" t="s">
        <v>29</v>
      </c>
      <c r="AO145" s="54">
        <f>Tabell2[[#This Row],[Beräknat slutdatum]]-Tabell2[[#This Row],[Kolumn1]]</f>
        <v>2045</v>
      </c>
    </row>
    <row r="146" spans="1:41" x14ac:dyDescent="0.25">
      <c r="A146" s="19" t="s">
        <v>671</v>
      </c>
      <c r="B146" s="20" t="str">
        <f>INDEX('EPM diarie'!D:E,MATCH(Tabell2[[#This Row],[DNR]],'EPM diarie'!D:D,0),2)</f>
        <v>Immunitet och smittfrihet hos Covid-19 patienter i Östergötland</v>
      </c>
      <c r="C146" s="21" t="s">
        <v>27</v>
      </c>
      <c r="D146" s="1" t="s">
        <v>127</v>
      </c>
      <c r="E146" s="1" t="str">
        <f>INDEX('EPM diarie'!D:J,MATCH(Tabell2[[#This Row],[DNR]],'EPM diarie'!D:D,0),7)</f>
        <v>Sydöstra</v>
      </c>
      <c r="F146" s="1" t="s">
        <v>27</v>
      </c>
      <c r="G146" s="1"/>
      <c r="H146" s="1"/>
      <c r="I146" s="1"/>
      <c r="J146" s="1" t="s">
        <v>164</v>
      </c>
      <c r="K146" s="1"/>
      <c r="L146" s="1"/>
      <c r="M146" s="1" t="s">
        <v>29</v>
      </c>
      <c r="N146" s="1" t="s">
        <v>2561</v>
      </c>
      <c r="O1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6" s="22" t="e">
        <f>IF(FIND(Tabell2[[#Headers],[4 § 4 Forskningen avser ett fysiskt ingrepp på en avliden människa.]],Tabell2[[#This Row],[2.1 På vilket eller vilka sätt handlar projektet om forskning]])&gt;0,Tabell2[[#Headers],[4 § 4 Forskningen avser ett fysiskt ingrepp på en avliden människa.]],0)</f>
        <v>#VALUE!</v>
      </c>
      <c r="T1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6" s="1" t="s">
        <v>30</v>
      </c>
      <c r="V146" s="22" t="str">
        <f>IF(FIND(Tabell2[[#Headers],[Hälsa]],Tabell2[[#This Row],[2.2 Ange vilken typ av känsliga personuppgifter som kommer behandlas i projektet.]])&gt;0,Tabell2[[#Headers],[Hälsa]],0)</f>
        <v>Hälsa</v>
      </c>
      <c r="W146" s="22" t="e">
        <f>IF(FIND(Tabell2[[#Headers],[Genetiska uppgifter]],Tabell2[[#This Row],[2.2 Ange vilken typ av känsliga personuppgifter som kommer behandlas i projektet.]])&gt;0,Tabell2[[#Headers],[Genetiska uppgifter]],0)</f>
        <v>#VALUE!</v>
      </c>
      <c r="X146" s="22" t="e">
        <f>IF(FIND(Tabell2[[#Headers],[Ras eller etniskt ursprung]],Tabell2[[#This Row],[2.2 Ange vilken typ av känsliga personuppgifter som kommer behandlas i projektet.]])&gt;0,Tabell2[[#Headers],[Ras eller etniskt ursprung]],0)</f>
        <v>#VALUE!</v>
      </c>
      <c r="Y146" s="22" t="e">
        <f>IF(FIND(Tabell2[[#Headers],[Biometriska uppgifter]],Tabell2[[#This Row],[2.2 Ange vilken typ av känsliga personuppgifter som kommer behandlas i projektet.]])&gt;0,Tabell2[[#Headers],[Biometriska uppgifter]],0)</f>
        <v>#VALUE!</v>
      </c>
      <c r="Z146" s="22" t="e">
        <f>IF(FIND(Tabell2[[#Headers],[En persons sexualliv]],Tabell2[[#This Row],[2.2 Ange vilken typ av känsliga personuppgifter som kommer behandlas i projektet.]])&gt;0,Tabell2[[#Headers],[En persons sexualliv]],0)</f>
        <v>#VALUE!</v>
      </c>
      <c r="AA146" s="22" t="e">
        <f>IF(FIND(Tabell2[[#Headers],[Politiska åsikter]],Tabell2[[#This Row],[2.2 Ange vilken typ av känsliga personuppgifter som kommer behandlas i projektet.]])&gt;0,Tabell2[[#Headers],[Politiska åsikter]],0)</f>
        <v>#VALUE!</v>
      </c>
      <c r="AB146" s="22" t="e">
        <f>IF(FIND(Tabell2[[#Headers],[Religiös eller filosofisk övertygelse]],Tabell2[[#This Row],[2.2 Ange vilken typ av känsliga personuppgifter som kommer behandlas i projektet.]])&gt;0,Tabell2[[#Headers],[Religiös eller filosofisk övertygelse]],0)</f>
        <v>#VALUE!</v>
      </c>
      <c r="AC146" s="1" t="s">
        <v>2586</v>
      </c>
      <c r="AD146" s="1"/>
      <c r="AE146" s="26" t="s">
        <v>2692</v>
      </c>
      <c r="AF146" s="10" t="s">
        <v>174</v>
      </c>
      <c r="AG146" s="10">
        <f>IF(Tabell2[[#This Row],[Beräknat startdatum]]="Godkännandedatum",INDEX('EPM diarie'!D:H,MATCH(Tabell2[[#This Row],[DNR]],'EPM diarie'!D:D,0),5),Tabell2[[#This Row],[Beräknat startdatum]])</f>
        <v>43979</v>
      </c>
      <c r="AH146" s="27">
        <v>44926</v>
      </c>
      <c r="AI146" s="10">
        <f>Tabell2[[#This Row],[5.2 Beräknat slutdatum]]</f>
        <v>44926</v>
      </c>
      <c r="AJ146" s="22">
        <f>Tabell2[[#This Row],[Beräknat slutdatum]]-Tabell2[[#This Row],[Kolumn1]]</f>
        <v>947</v>
      </c>
      <c r="AK146" s="1" t="s">
        <v>2826</v>
      </c>
      <c r="AL146" s="1" t="s">
        <v>175</v>
      </c>
      <c r="AM146" s="1" t="s">
        <v>29</v>
      </c>
      <c r="AN146" s="2" t="s">
        <v>60</v>
      </c>
      <c r="AO146" s="54">
        <f>Tabell2[[#This Row],[Beräknat slutdatum]]-Tabell2[[#This Row],[Kolumn1]]</f>
        <v>947</v>
      </c>
    </row>
    <row r="147" spans="1:41" x14ac:dyDescent="0.25">
      <c r="A147" s="19" t="s">
        <v>817</v>
      </c>
      <c r="B147" s="20" t="str">
        <f>INDEX('EPM diarie'!D:E,MATCH(Tabell2[[#This Row],[DNR]],'EPM diarie'!D:D,0),2)</f>
        <v>Skräddarsydd internetbehandling för psykologiska besvär i samband med coronaepidemin. En kontrollerad studie.</v>
      </c>
      <c r="C147" s="21" t="s">
        <v>27</v>
      </c>
      <c r="D147" s="1" t="s">
        <v>511</v>
      </c>
      <c r="E147" s="1" t="str">
        <f>INDEX('EPM diarie'!D:J,MATCH(Tabell2[[#This Row],[DNR]],'EPM diarie'!D:D,0),7)</f>
        <v>Sydöstra</v>
      </c>
      <c r="F147" s="1" t="s">
        <v>27</v>
      </c>
      <c r="G147" s="1"/>
      <c r="H147" s="1"/>
      <c r="I147" s="1"/>
      <c r="J147" s="1" t="s">
        <v>164</v>
      </c>
      <c r="K147" s="1"/>
      <c r="L147" s="1"/>
      <c r="M147" s="1" t="s">
        <v>29</v>
      </c>
      <c r="N147" s="1" t="s">
        <v>2565</v>
      </c>
      <c r="O14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7"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4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7" s="22" t="e">
        <f>IF(FIND(Tabell2[[#Headers],[4 § 4 Forskningen avser ett fysiskt ingrepp på en avliden människa.]],Tabell2[[#This Row],[2.1 På vilket eller vilka sätt handlar projektet om forskning]])&gt;0,Tabell2[[#Headers],[4 § 4 Forskningen avser ett fysiskt ingrepp på en avliden människa.]],0)</f>
        <v>#VALUE!</v>
      </c>
      <c r="T14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7" s="1" t="s">
        <v>30</v>
      </c>
      <c r="V147" s="22" t="str">
        <f>IF(FIND(Tabell2[[#Headers],[Hälsa]],Tabell2[[#This Row],[2.2 Ange vilken typ av känsliga personuppgifter som kommer behandlas i projektet.]])&gt;0,Tabell2[[#Headers],[Hälsa]],0)</f>
        <v>Hälsa</v>
      </c>
      <c r="W147" s="22" t="e">
        <f>IF(FIND(Tabell2[[#Headers],[Genetiska uppgifter]],Tabell2[[#This Row],[2.2 Ange vilken typ av känsliga personuppgifter som kommer behandlas i projektet.]])&gt;0,Tabell2[[#Headers],[Genetiska uppgifter]],0)</f>
        <v>#VALUE!</v>
      </c>
      <c r="X147" s="22" t="e">
        <f>IF(FIND(Tabell2[[#Headers],[Ras eller etniskt ursprung]],Tabell2[[#This Row],[2.2 Ange vilken typ av känsliga personuppgifter som kommer behandlas i projektet.]])&gt;0,Tabell2[[#Headers],[Ras eller etniskt ursprung]],0)</f>
        <v>#VALUE!</v>
      </c>
      <c r="Y147" s="22" t="e">
        <f>IF(FIND(Tabell2[[#Headers],[Biometriska uppgifter]],Tabell2[[#This Row],[2.2 Ange vilken typ av känsliga personuppgifter som kommer behandlas i projektet.]])&gt;0,Tabell2[[#Headers],[Biometriska uppgifter]],0)</f>
        <v>#VALUE!</v>
      </c>
      <c r="Z147" s="22" t="e">
        <f>IF(FIND(Tabell2[[#Headers],[En persons sexualliv]],Tabell2[[#This Row],[2.2 Ange vilken typ av känsliga personuppgifter som kommer behandlas i projektet.]])&gt;0,Tabell2[[#Headers],[En persons sexualliv]],0)</f>
        <v>#VALUE!</v>
      </c>
      <c r="AA147" s="22" t="e">
        <f>IF(FIND(Tabell2[[#Headers],[Politiska åsikter]],Tabell2[[#This Row],[2.2 Ange vilken typ av känsliga personuppgifter som kommer behandlas i projektet.]])&gt;0,Tabell2[[#Headers],[Politiska åsikter]],0)</f>
        <v>#VALUE!</v>
      </c>
      <c r="AB147" s="22" t="e">
        <f>IF(FIND(Tabell2[[#Headers],[Religiös eller filosofisk övertygelse]],Tabell2[[#This Row],[2.2 Ange vilken typ av känsliga personuppgifter som kommer behandlas i projektet.]])&gt;0,Tabell2[[#Headers],[Religiös eller filosofisk övertygelse]],0)</f>
        <v>#VALUE!</v>
      </c>
      <c r="AC147" s="1" t="s">
        <v>2587</v>
      </c>
      <c r="AD147" s="1"/>
      <c r="AE147" s="26" t="s">
        <v>2693</v>
      </c>
      <c r="AF147" s="10" t="s">
        <v>174</v>
      </c>
      <c r="AG147" s="10">
        <f>IF(Tabell2[[#This Row],[Beräknat startdatum]]="Godkännandedatum",INDEX('EPM diarie'!D:H,MATCH(Tabell2[[#This Row],[DNR]],'EPM diarie'!D:D,0),5),Tabell2[[#This Row],[Beräknat startdatum]])</f>
        <v>43979</v>
      </c>
      <c r="AH147" s="26" t="s">
        <v>2755</v>
      </c>
      <c r="AI147" s="10">
        <v>44196</v>
      </c>
      <c r="AJ147" s="22">
        <f>Tabell2[[#This Row],[Beräknat slutdatum]]-Tabell2[[#This Row],[Kolumn1]]</f>
        <v>217</v>
      </c>
      <c r="AK147" s="1" t="s">
        <v>2827</v>
      </c>
      <c r="AL147" s="1">
        <v>160</v>
      </c>
      <c r="AM147" s="1" t="s">
        <v>29</v>
      </c>
      <c r="AN147" s="2" t="s">
        <v>29</v>
      </c>
      <c r="AO147" s="54">
        <f>Tabell2[[#This Row],[Beräknat slutdatum]]-Tabell2[[#This Row],[Kolumn1]]</f>
        <v>217</v>
      </c>
    </row>
    <row r="148" spans="1:41" x14ac:dyDescent="0.25">
      <c r="A148" s="19" t="s">
        <v>872</v>
      </c>
      <c r="B148" s="20" t="str">
        <f>INDEX('EPM diarie'!D:E,MATCH(Tabell2[[#This Row],[DNR]],'EPM diarie'!D:D,0),2)</f>
        <v>Påverkan av Coronavirus-karantän på familjer med små barn</v>
      </c>
      <c r="C148" s="21" t="s">
        <v>27</v>
      </c>
      <c r="D148" s="1" t="s">
        <v>263</v>
      </c>
      <c r="E148" s="1" t="str">
        <f>INDEX('EPM diarie'!D:J,MATCH(Tabell2[[#This Row],[DNR]],'EPM diarie'!D:D,0),7)</f>
        <v>Uppsala-Örebro</v>
      </c>
      <c r="F148" s="1" t="s">
        <v>2544</v>
      </c>
      <c r="G148" s="1"/>
      <c r="H148" s="1" t="s">
        <v>162</v>
      </c>
      <c r="I148" s="1"/>
      <c r="J148" s="1"/>
      <c r="K148" s="1"/>
      <c r="L148" s="1"/>
      <c r="M148" s="1" t="s">
        <v>29</v>
      </c>
      <c r="N148" s="1" t="s">
        <v>2564</v>
      </c>
      <c r="O14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8" s="22" t="e">
        <f>IF(FIND(Tabell2[[#Headers],[4 § 4 Forskningen avser ett fysiskt ingrepp på en avliden människa.]],Tabell2[[#This Row],[2.1 På vilket eller vilka sätt handlar projektet om forskning]])&gt;0,Tabell2[[#Headers],[4 § 4 Forskningen avser ett fysiskt ingrepp på en avliden människa.]],0)</f>
        <v>#VALUE!</v>
      </c>
      <c r="T14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8" s="1" t="s">
        <v>30</v>
      </c>
      <c r="V148" s="22" t="str">
        <f>IF(FIND(Tabell2[[#Headers],[Hälsa]],Tabell2[[#This Row],[2.2 Ange vilken typ av känsliga personuppgifter som kommer behandlas i projektet.]])&gt;0,Tabell2[[#Headers],[Hälsa]],0)</f>
        <v>Hälsa</v>
      </c>
      <c r="W148" s="22" t="e">
        <f>IF(FIND(Tabell2[[#Headers],[Genetiska uppgifter]],Tabell2[[#This Row],[2.2 Ange vilken typ av känsliga personuppgifter som kommer behandlas i projektet.]])&gt;0,Tabell2[[#Headers],[Genetiska uppgifter]],0)</f>
        <v>#VALUE!</v>
      </c>
      <c r="X148" s="22" t="e">
        <f>IF(FIND(Tabell2[[#Headers],[Ras eller etniskt ursprung]],Tabell2[[#This Row],[2.2 Ange vilken typ av känsliga personuppgifter som kommer behandlas i projektet.]])&gt;0,Tabell2[[#Headers],[Ras eller etniskt ursprung]],0)</f>
        <v>#VALUE!</v>
      </c>
      <c r="Y148" s="22" t="e">
        <f>IF(FIND(Tabell2[[#Headers],[Biometriska uppgifter]],Tabell2[[#This Row],[2.2 Ange vilken typ av känsliga personuppgifter som kommer behandlas i projektet.]])&gt;0,Tabell2[[#Headers],[Biometriska uppgifter]],0)</f>
        <v>#VALUE!</v>
      </c>
      <c r="Z148" s="22" t="e">
        <f>IF(FIND(Tabell2[[#Headers],[En persons sexualliv]],Tabell2[[#This Row],[2.2 Ange vilken typ av känsliga personuppgifter som kommer behandlas i projektet.]])&gt;0,Tabell2[[#Headers],[En persons sexualliv]],0)</f>
        <v>#VALUE!</v>
      </c>
      <c r="AA148" s="22" t="e">
        <f>IF(FIND(Tabell2[[#Headers],[Politiska åsikter]],Tabell2[[#This Row],[2.2 Ange vilken typ av känsliga personuppgifter som kommer behandlas i projektet.]])&gt;0,Tabell2[[#Headers],[Politiska åsikter]],0)</f>
        <v>#VALUE!</v>
      </c>
      <c r="AB148" s="22" t="e">
        <f>IF(FIND(Tabell2[[#Headers],[Religiös eller filosofisk övertygelse]],Tabell2[[#This Row],[2.2 Ange vilken typ av känsliga personuppgifter som kommer behandlas i projektet.]])&gt;0,Tabell2[[#Headers],[Religiös eller filosofisk övertygelse]],0)</f>
        <v>#VALUE!</v>
      </c>
      <c r="AC148" s="1" t="s">
        <v>2588</v>
      </c>
      <c r="AD148" s="1"/>
      <c r="AE148" s="26" t="s">
        <v>2694</v>
      </c>
      <c r="AF148" s="10" t="s">
        <v>174</v>
      </c>
      <c r="AG148" s="10">
        <f>IF(Tabell2[[#This Row],[Beräknat startdatum]]="Godkännandedatum",INDEX('EPM diarie'!D:H,MATCH(Tabell2[[#This Row],[DNR]],'EPM diarie'!D:D,0),5),Tabell2[[#This Row],[Beräknat startdatum]])</f>
        <v>43979</v>
      </c>
      <c r="AH148" s="26" t="s">
        <v>2756</v>
      </c>
      <c r="AI148" s="10">
        <v>44439</v>
      </c>
      <c r="AJ148" s="22">
        <f>Tabell2[[#This Row],[Beräknat slutdatum]]-Tabell2[[#This Row],[Kolumn1]]</f>
        <v>460</v>
      </c>
      <c r="AK148" s="1" t="s">
        <v>2828</v>
      </c>
      <c r="AL148" s="1">
        <v>250</v>
      </c>
      <c r="AM148" s="1" t="s">
        <v>29</v>
      </c>
      <c r="AN148" s="2" t="s">
        <v>29</v>
      </c>
      <c r="AO148" s="54">
        <f>Tabell2[[#This Row],[Beräknat slutdatum]]-Tabell2[[#This Row],[Kolumn1]]</f>
        <v>460</v>
      </c>
    </row>
    <row r="149" spans="1:41" x14ac:dyDescent="0.25">
      <c r="A149" s="19" t="s">
        <v>883</v>
      </c>
      <c r="B149" s="20" t="str">
        <f>INDEX('EPM diarie'!D:E,MATCH(Tabell2[[#This Row],[DNR]],'EPM diarie'!D:D,0),2)</f>
        <v>Osäkra anställningar i kristider – effekter på arbetstagare och deras familjer (PWR)</v>
      </c>
      <c r="C149" s="21" t="s">
        <v>27</v>
      </c>
      <c r="D149" s="1" t="s">
        <v>52</v>
      </c>
      <c r="E149" s="1" t="str">
        <f>INDEX('EPM diarie'!D:J,MATCH(Tabell2[[#This Row],[DNR]],'EPM diarie'!D:D,0),7)</f>
        <v>Stockholms</v>
      </c>
      <c r="F149" s="1" t="s">
        <v>340</v>
      </c>
      <c r="G149" s="1"/>
      <c r="H149" s="1" t="s">
        <v>162</v>
      </c>
      <c r="I149" s="1" t="s">
        <v>163</v>
      </c>
      <c r="J149" s="1"/>
      <c r="K149" s="1"/>
      <c r="L149" s="1"/>
      <c r="M149" s="1" t="s">
        <v>29</v>
      </c>
      <c r="N149" s="1" t="s">
        <v>2564</v>
      </c>
      <c r="O14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4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4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4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49" s="22" t="e">
        <f>IF(FIND(Tabell2[[#Headers],[4 § 4 Forskningen avser ett fysiskt ingrepp på en avliden människa.]],Tabell2[[#This Row],[2.1 På vilket eller vilka sätt handlar projektet om forskning]])&gt;0,Tabell2[[#Headers],[4 § 4 Forskningen avser ett fysiskt ingrepp på en avliden människa.]],0)</f>
        <v>#VALUE!</v>
      </c>
      <c r="T14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49" s="1" t="s">
        <v>30</v>
      </c>
      <c r="V149" s="22" t="str">
        <f>IF(FIND(Tabell2[[#Headers],[Hälsa]],Tabell2[[#This Row],[2.2 Ange vilken typ av känsliga personuppgifter som kommer behandlas i projektet.]])&gt;0,Tabell2[[#Headers],[Hälsa]],0)</f>
        <v>Hälsa</v>
      </c>
      <c r="W149" s="22" t="e">
        <f>IF(FIND(Tabell2[[#Headers],[Genetiska uppgifter]],Tabell2[[#This Row],[2.2 Ange vilken typ av känsliga personuppgifter som kommer behandlas i projektet.]])&gt;0,Tabell2[[#Headers],[Genetiska uppgifter]],0)</f>
        <v>#VALUE!</v>
      </c>
      <c r="X149" s="22" t="e">
        <f>IF(FIND(Tabell2[[#Headers],[Ras eller etniskt ursprung]],Tabell2[[#This Row],[2.2 Ange vilken typ av känsliga personuppgifter som kommer behandlas i projektet.]])&gt;0,Tabell2[[#Headers],[Ras eller etniskt ursprung]],0)</f>
        <v>#VALUE!</v>
      </c>
      <c r="Y149" s="22" t="e">
        <f>IF(FIND(Tabell2[[#Headers],[Biometriska uppgifter]],Tabell2[[#This Row],[2.2 Ange vilken typ av känsliga personuppgifter som kommer behandlas i projektet.]])&gt;0,Tabell2[[#Headers],[Biometriska uppgifter]],0)</f>
        <v>#VALUE!</v>
      </c>
      <c r="Z149" s="22" t="e">
        <f>IF(FIND(Tabell2[[#Headers],[En persons sexualliv]],Tabell2[[#This Row],[2.2 Ange vilken typ av känsliga personuppgifter som kommer behandlas i projektet.]])&gt;0,Tabell2[[#Headers],[En persons sexualliv]],0)</f>
        <v>#VALUE!</v>
      </c>
      <c r="AA149" s="22" t="e">
        <f>IF(FIND(Tabell2[[#Headers],[Politiska åsikter]],Tabell2[[#This Row],[2.2 Ange vilken typ av känsliga personuppgifter som kommer behandlas i projektet.]])&gt;0,Tabell2[[#Headers],[Politiska åsikter]],0)</f>
        <v>#VALUE!</v>
      </c>
      <c r="AB149" s="22" t="e">
        <f>IF(FIND(Tabell2[[#Headers],[Religiös eller filosofisk övertygelse]],Tabell2[[#This Row],[2.2 Ange vilken typ av känsliga personuppgifter som kommer behandlas i projektet.]])&gt;0,Tabell2[[#Headers],[Religiös eller filosofisk övertygelse]],0)</f>
        <v>#VALUE!</v>
      </c>
      <c r="AC149" s="1" t="s">
        <v>2589</v>
      </c>
      <c r="AD149" s="1"/>
      <c r="AE149" s="27">
        <v>43617</v>
      </c>
      <c r="AF149" s="10">
        <f>Tabell2[[#This Row],[5.1 Beräknat startdatum]]</f>
        <v>43617</v>
      </c>
      <c r="AG149" s="10">
        <f>IF(Tabell2[[#This Row],[Beräknat startdatum]]="Godkännandedatum",INDEX('EPM diarie'!D:H,MATCH(Tabell2[[#This Row],[DNR]],'EPM diarie'!D:D,0),5),Tabell2[[#This Row],[Beräknat startdatum]])</f>
        <v>43617</v>
      </c>
      <c r="AH149" s="27">
        <v>45838</v>
      </c>
      <c r="AI149" s="10">
        <f>Tabell2[[#This Row],[5.2 Beräknat slutdatum]]</f>
        <v>45838</v>
      </c>
      <c r="AJ149" s="22">
        <f>Tabell2[[#This Row],[Beräknat slutdatum]]-Tabell2[[#This Row],[Kolumn1]]</f>
        <v>2221</v>
      </c>
      <c r="AK149" s="1" t="s">
        <v>2829</v>
      </c>
      <c r="AL149" s="1">
        <v>2300</v>
      </c>
      <c r="AM149" s="1" t="s">
        <v>29</v>
      </c>
      <c r="AN149" s="2" t="s">
        <v>29</v>
      </c>
      <c r="AO149" s="54">
        <f>Tabell2[[#This Row],[Beräknat slutdatum]]-Tabell2[[#This Row],[Kolumn1]]</f>
        <v>2221</v>
      </c>
    </row>
    <row r="150" spans="1:41" x14ac:dyDescent="0.25">
      <c r="A150" s="19" t="s">
        <v>912</v>
      </c>
      <c r="B150" s="20" t="str">
        <f>INDEX('EPM diarie'!D:E,MATCH(Tabell2[[#This Row],[DNR]],'EPM diarie'!D:D,0),2)</f>
        <v>Friska läkare: en studie över Svenska läkares arbetsmiljö och hälsa</v>
      </c>
      <c r="C150" s="21" t="s">
        <v>27</v>
      </c>
      <c r="D150" s="1" t="s">
        <v>684</v>
      </c>
      <c r="E150" s="1" t="str">
        <f>INDEX('EPM diarie'!D:J,MATCH(Tabell2[[#This Row],[DNR]],'EPM diarie'!D:D,0),7)</f>
        <v>Stockholms</v>
      </c>
      <c r="F150" s="1" t="s">
        <v>27</v>
      </c>
      <c r="G150" s="1"/>
      <c r="H150" s="1"/>
      <c r="I150" s="1" t="s">
        <v>163</v>
      </c>
      <c r="J150" s="1"/>
      <c r="K150" s="1"/>
      <c r="L150" s="1"/>
      <c r="M150" s="1" t="s">
        <v>29</v>
      </c>
      <c r="N150" s="1" t="s">
        <v>2564</v>
      </c>
      <c r="O15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0" s="22" t="e">
        <f>IF(FIND(Tabell2[[#Headers],[4 § 4 Forskningen avser ett fysiskt ingrepp på en avliden människa.]],Tabell2[[#This Row],[2.1 På vilket eller vilka sätt handlar projektet om forskning]])&gt;0,Tabell2[[#Headers],[4 § 4 Forskningen avser ett fysiskt ingrepp på en avliden människa.]],0)</f>
        <v>#VALUE!</v>
      </c>
      <c r="T15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0" s="1" t="s">
        <v>30</v>
      </c>
      <c r="V150" s="22" t="str">
        <f>IF(FIND(Tabell2[[#Headers],[Hälsa]],Tabell2[[#This Row],[2.2 Ange vilken typ av känsliga personuppgifter som kommer behandlas i projektet.]])&gt;0,Tabell2[[#Headers],[Hälsa]],0)</f>
        <v>Hälsa</v>
      </c>
      <c r="W150" s="22" t="e">
        <f>IF(FIND(Tabell2[[#Headers],[Genetiska uppgifter]],Tabell2[[#This Row],[2.2 Ange vilken typ av känsliga personuppgifter som kommer behandlas i projektet.]])&gt;0,Tabell2[[#Headers],[Genetiska uppgifter]],0)</f>
        <v>#VALUE!</v>
      </c>
      <c r="X150" s="22" t="e">
        <f>IF(FIND(Tabell2[[#Headers],[Ras eller etniskt ursprung]],Tabell2[[#This Row],[2.2 Ange vilken typ av känsliga personuppgifter som kommer behandlas i projektet.]])&gt;0,Tabell2[[#Headers],[Ras eller etniskt ursprung]],0)</f>
        <v>#VALUE!</v>
      </c>
      <c r="Y150" s="22" t="e">
        <f>IF(FIND(Tabell2[[#Headers],[Biometriska uppgifter]],Tabell2[[#This Row],[2.2 Ange vilken typ av känsliga personuppgifter som kommer behandlas i projektet.]])&gt;0,Tabell2[[#Headers],[Biometriska uppgifter]],0)</f>
        <v>#VALUE!</v>
      </c>
      <c r="Z150" s="22" t="e">
        <f>IF(FIND(Tabell2[[#Headers],[En persons sexualliv]],Tabell2[[#This Row],[2.2 Ange vilken typ av känsliga personuppgifter som kommer behandlas i projektet.]])&gt;0,Tabell2[[#Headers],[En persons sexualliv]],0)</f>
        <v>#VALUE!</v>
      </c>
      <c r="AA150" s="22" t="e">
        <f>IF(FIND(Tabell2[[#Headers],[Politiska åsikter]],Tabell2[[#This Row],[2.2 Ange vilken typ av känsliga personuppgifter som kommer behandlas i projektet.]])&gt;0,Tabell2[[#Headers],[Politiska åsikter]],0)</f>
        <v>#VALUE!</v>
      </c>
      <c r="AB150" s="22" t="e">
        <f>IF(FIND(Tabell2[[#Headers],[Religiös eller filosofisk övertygelse]],Tabell2[[#This Row],[2.2 Ange vilken typ av känsliga personuppgifter som kommer behandlas i projektet.]])&gt;0,Tabell2[[#Headers],[Religiös eller filosofisk övertygelse]],0)</f>
        <v>#VALUE!</v>
      </c>
      <c r="AC150" s="1" t="s">
        <v>2590</v>
      </c>
      <c r="AD150" s="1"/>
      <c r="AE150" s="26" t="s">
        <v>2695</v>
      </c>
      <c r="AF150" s="10" t="s">
        <v>174</v>
      </c>
      <c r="AG150" s="10">
        <f>IF(Tabell2[[#This Row],[Beräknat startdatum]]="Godkännandedatum",INDEX('EPM diarie'!D:H,MATCH(Tabell2[[#This Row],[DNR]],'EPM diarie'!D:D,0),5),Tabell2[[#This Row],[Beräknat startdatum]])</f>
        <v>43979</v>
      </c>
      <c r="AH150" s="26" t="s">
        <v>2757</v>
      </c>
      <c r="AI150" s="10" t="s">
        <v>175</v>
      </c>
      <c r="AJ150" s="22" t="e">
        <f>Tabell2[[#This Row],[Beräknat slutdatum]]-Tabell2[[#This Row],[Kolumn1]]</f>
        <v>#VALUE!</v>
      </c>
      <c r="AK150" s="1" t="s">
        <v>2830</v>
      </c>
      <c r="AL150" s="1">
        <v>20</v>
      </c>
      <c r="AM150" s="1" t="s">
        <v>29</v>
      </c>
      <c r="AN150" s="2" t="s">
        <v>29</v>
      </c>
      <c r="AO150" s="54" t="e">
        <f>Tabell2[[#This Row],[Beräknat slutdatum]]-Tabell2[[#This Row],[Kolumn1]]</f>
        <v>#VALUE!</v>
      </c>
    </row>
    <row r="151" spans="1:41" x14ac:dyDescent="0.25">
      <c r="A151" s="19" t="s">
        <v>935</v>
      </c>
      <c r="B151" s="20" t="str">
        <f>INDEX('EPM diarie'!D:E,MATCH(Tabell2[[#This Row],[DNR]],'EPM diarie'!D:D,0),2)</f>
        <v>(Egen-)Företagare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v>
      </c>
      <c r="C151" s="21" t="s">
        <v>27</v>
      </c>
      <c r="D151" s="1" t="s">
        <v>263</v>
      </c>
      <c r="E151" s="1" t="str">
        <f>INDEX('EPM diarie'!D:J,MATCH(Tabell2[[#This Row],[DNR]],'EPM diarie'!D:D,0),7)</f>
        <v>Uppsala-Örebro</v>
      </c>
      <c r="F151" s="1" t="s">
        <v>27</v>
      </c>
      <c r="G151" s="1"/>
      <c r="H151" s="1" t="s">
        <v>162</v>
      </c>
      <c r="I151" s="1"/>
      <c r="J151" s="1"/>
      <c r="K151" s="1"/>
      <c r="L151" s="1"/>
      <c r="M151" s="1" t="s">
        <v>29</v>
      </c>
      <c r="N151" s="1" t="s">
        <v>2564</v>
      </c>
      <c r="O15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1" s="22" t="e">
        <f>IF(FIND(Tabell2[[#Headers],[4 § 4 Forskningen avser ett fysiskt ingrepp på en avliden människa.]],Tabell2[[#This Row],[2.1 På vilket eller vilka sätt handlar projektet om forskning]])&gt;0,Tabell2[[#Headers],[4 § 4 Forskningen avser ett fysiskt ingrepp på en avliden människa.]],0)</f>
        <v>#VALUE!</v>
      </c>
      <c r="T15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1" s="1" t="s">
        <v>1796</v>
      </c>
      <c r="V151" s="22" t="str">
        <f>IF(FIND(Tabell2[[#Headers],[Hälsa]],Tabell2[[#This Row],[2.2 Ange vilken typ av känsliga personuppgifter som kommer behandlas i projektet.]])&gt;0,Tabell2[[#Headers],[Hälsa]],0)</f>
        <v>Hälsa</v>
      </c>
      <c r="W151" s="22" t="e">
        <f>IF(FIND(Tabell2[[#Headers],[Genetiska uppgifter]],Tabell2[[#This Row],[2.2 Ange vilken typ av känsliga personuppgifter som kommer behandlas i projektet.]])&gt;0,Tabell2[[#Headers],[Genetiska uppgifter]],0)</f>
        <v>#VALUE!</v>
      </c>
      <c r="X151" s="22" t="str">
        <f>IF(FIND(Tabell2[[#Headers],[Ras eller etniskt ursprung]],Tabell2[[#This Row],[2.2 Ange vilken typ av känsliga personuppgifter som kommer behandlas i projektet.]])&gt;0,Tabell2[[#Headers],[Ras eller etniskt ursprung]],0)</f>
        <v>Ras eller etniskt ursprung</v>
      </c>
      <c r="Y151" s="22" t="e">
        <f>IF(FIND(Tabell2[[#Headers],[Biometriska uppgifter]],Tabell2[[#This Row],[2.2 Ange vilken typ av känsliga personuppgifter som kommer behandlas i projektet.]])&gt;0,Tabell2[[#Headers],[Biometriska uppgifter]],0)</f>
        <v>#VALUE!</v>
      </c>
      <c r="Z151" s="22" t="e">
        <f>IF(FIND(Tabell2[[#Headers],[En persons sexualliv]],Tabell2[[#This Row],[2.2 Ange vilken typ av känsliga personuppgifter som kommer behandlas i projektet.]])&gt;0,Tabell2[[#Headers],[En persons sexualliv]],0)</f>
        <v>#VALUE!</v>
      </c>
      <c r="AA151" s="22" t="e">
        <f>IF(FIND(Tabell2[[#Headers],[Politiska åsikter]],Tabell2[[#This Row],[2.2 Ange vilken typ av känsliga personuppgifter som kommer behandlas i projektet.]])&gt;0,Tabell2[[#Headers],[Politiska åsikter]],0)</f>
        <v>#VALUE!</v>
      </c>
      <c r="AB151" s="22" t="e">
        <f>IF(FIND(Tabell2[[#Headers],[Religiös eller filosofisk övertygelse]],Tabell2[[#This Row],[2.2 Ange vilken typ av känsliga personuppgifter som kommer behandlas i projektet.]])&gt;0,Tabell2[[#Headers],[Religiös eller filosofisk övertygelse]],0)</f>
        <v>#VALUE!</v>
      </c>
      <c r="AC151" s="1" t="s">
        <v>2591</v>
      </c>
      <c r="AD151" s="1"/>
      <c r="AE151" s="26" t="s">
        <v>2696</v>
      </c>
      <c r="AF151" s="10" t="s">
        <v>174</v>
      </c>
      <c r="AG151" s="10">
        <f>IF(Tabell2[[#This Row],[Beräknat startdatum]]="Godkännandedatum",INDEX('EPM diarie'!D:H,MATCH(Tabell2[[#This Row],[DNR]],'EPM diarie'!D:D,0),5),Tabell2[[#This Row],[Beräknat startdatum]])</f>
        <v>44007</v>
      </c>
      <c r="AH151" s="26" t="s">
        <v>2758</v>
      </c>
      <c r="AI151" s="10">
        <v>44712</v>
      </c>
      <c r="AJ151" s="22">
        <f>Tabell2[[#This Row],[Beräknat slutdatum]]-Tabell2[[#This Row],[Kolumn1]]</f>
        <v>705</v>
      </c>
      <c r="AK151" s="1" t="s">
        <v>2831</v>
      </c>
      <c r="AL151" s="1">
        <v>350</v>
      </c>
      <c r="AM151" s="1" t="s">
        <v>29</v>
      </c>
      <c r="AN151" s="2" t="s">
        <v>29</v>
      </c>
      <c r="AO151" s="54">
        <f>Tabell2[[#This Row],[Beräknat slutdatum]]-Tabell2[[#This Row],[Kolumn1]]</f>
        <v>705</v>
      </c>
    </row>
    <row r="152" spans="1:41" x14ac:dyDescent="0.25">
      <c r="A152" s="19" t="s">
        <v>950</v>
      </c>
      <c r="B152" s="20" t="str">
        <f>INDEX('EPM diarie'!D:E,MATCH(Tabell2[[#This Row],[DNR]],'EPM diarie'!D:D,0),2)</f>
        <v>En panelstudie av väljares politiska sympatier och antipatier under covid-19-pandemin</v>
      </c>
      <c r="C152" s="21" t="s">
        <v>27</v>
      </c>
      <c r="D152" s="1" t="s">
        <v>340</v>
      </c>
      <c r="E152" s="1" t="str">
        <f>INDEX('EPM diarie'!D:J,MATCH(Tabell2[[#This Row],[DNR]],'EPM diarie'!D:D,0),7)</f>
        <v>Uppsala-Örebro</v>
      </c>
      <c r="F152" s="1" t="s">
        <v>2545</v>
      </c>
      <c r="G152" s="1"/>
      <c r="H152" s="1" t="s">
        <v>162</v>
      </c>
      <c r="I152" s="1"/>
      <c r="J152" s="1"/>
      <c r="K152" s="1" t="s">
        <v>165</v>
      </c>
      <c r="L152" s="1" t="s">
        <v>166</v>
      </c>
      <c r="M152" s="1" t="s">
        <v>29</v>
      </c>
      <c r="N152" s="1" t="s">
        <v>2564</v>
      </c>
      <c r="O15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2" s="22" t="e">
        <f>IF(FIND(Tabell2[[#Headers],[4 § 4 Forskningen avser ett fysiskt ingrepp på en avliden människa.]],Tabell2[[#This Row],[2.1 På vilket eller vilka sätt handlar projektet om forskning]])&gt;0,Tabell2[[#Headers],[4 § 4 Forskningen avser ett fysiskt ingrepp på en avliden människa.]],0)</f>
        <v>#VALUE!</v>
      </c>
      <c r="T15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2" s="1" t="s">
        <v>1799</v>
      </c>
      <c r="V152" s="22" t="e">
        <f>IF(FIND(Tabell2[[#Headers],[Hälsa]],Tabell2[[#This Row],[2.2 Ange vilken typ av känsliga personuppgifter som kommer behandlas i projektet.]])&gt;0,Tabell2[[#Headers],[Hälsa]],0)</f>
        <v>#VALUE!</v>
      </c>
      <c r="W152" s="22" t="e">
        <f>IF(FIND(Tabell2[[#Headers],[Genetiska uppgifter]],Tabell2[[#This Row],[2.2 Ange vilken typ av känsliga personuppgifter som kommer behandlas i projektet.]])&gt;0,Tabell2[[#Headers],[Genetiska uppgifter]],0)</f>
        <v>#VALUE!</v>
      </c>
      <c r="X152" s="22" t="e">
        <f>IF(FIND(Tabell2[[#Headers],[Ras eller etniskt ursprung]],Tabell2[[#This Row],[2.2 Ange vilken typ av känsliga personuppgifter som kommer behandlas i projektet.]])&gt;0,Tabell2[[#Headers],[Ras eller etniskt ursprung]],0)</f>
        <v>#VALUE!</v>
      </c>
      <c r="Y152" s="22" t="e">
        <f>IF(FIND(Tabell2[[#Headers],[Biometriska uppgifter]],Tabell2[[#This Row],[2.2 Ange vilken typ av känsliga personuppgifter som kommer behandlas i projektet.]])&gt;0,Tabell2[[#Headers],[Biometriska uppgifter]],0)</f>
        <v>#VALUE!</v>
      </c>
      <c r="Z152" s="22" t="e">
        <f>IF(FIND(Tabell2[[#Headers],[En persons sexualliv]],Tabell2[[#This Row],[2.2 Ange vilken typ av känsliga personuppgifter som kommer behandlas i projektet.]])&gt;0,Tabell2[[#Headers],[En persons sexualliv]],0)</f>
        <v>#VALUE!</v>
      </c>
      <c r="AA152" s="22" t="str">
        <f>IF(FIND(Tabell2[[#Headers],[Politiska åsikter]],Tabell2[[#This Row],[2.2 Ange vilken typ av känsliga personuppgifter som kommer behandlas i projektet.]])&gt;0,Tabell2[[#Headers],[Politiska åsikter]],0)</f>
        <v>Politiska åsikter</v>
      </c>
      <c r="AB152" s="22" t="e">
        <f>IF(FIND(Tabell2[[#Headers],[Religiös eller filosofisk övertygelse]],Tabell2[[#This Row],[2.2 Ange vilken typ av känsliga personuppgifter som kommer behandlas i projektet.]])&gt;0,Tabell2[[#Headers],[Religiös eller filosofisk övertygelse]],0)</f>
        <v>#VALUE!</v>
      </c>
      <c r="AC152" s="1" t="s">
        <v>2592</v>
      </c>
      <c r="AD152" s="1"/>
      <c r="AE152" s="26" t="s">
        <v>2697</v>
      </c>
      <c r="AF152" s="10">
        <v>44012</v>
      </c>
      <c r="AG152" s="10">
        <f>IF(Tabell2[[#This Row],[Beräknat startdatum]]="Godkännandedatum",INDEX('EPM diarie'!D:H,MATCH(Tabell2[[#This Row],[DNR]],'EPM diarie'!D:D,0),5),Tabell2[[#This Row],[Beräknat startdatum]])</f>
        <v>44012</v>
      </c>
      <c r="AH152" s="26" t="s">
        <v>2759</v>
      </c>
      <c r="AI152" s="10">
        <v>44196</v>
      </c>
      <c r="AJ152" s="22">
        <f>Tabell2[[#This Row],[Beräknat slutdatum]]-Tabell2[[#This Row],[Kolumn1]]</f>
        <v>184</v>
      </c>
      <c r="AK152" s="1" t="s">
        <v>2832</v>
      </c>
      <c r="AL152" s="1">
        <v>2300</v>
      </c>
      <c r="AM152" s="1" t="s">
        <v>60</v>
      </c>
      <c r="AN152" s="2" t="s">
        <v>29</v>
      </c>
      <c r="AO152" s="54">
        <f>Tabell2[[#This Row],[Beräknat slutdatum]]-Tabell2[[#This Row],[Kolumn1]]</f>
        <v>184</v>
      </c>
    </row>
    <row r="153" spans="1:41" x14ac:dyDescent="0.25">
      <c r="A153" s="19" t="s">
        <v>862</v>
      </c>
      <c r="B153" s="20" t="str">
        <f>INDEX('EPM diarie'!D:E,MATCH(Tabell2[[#This Row],[DNR]],'EPM diarie'!D:D,0),2)</f>
        <v>Timing av tracheotomi på Covid-19 positiva patienter - en randomiserad studie</v>
      </c>
      <c r="C153" s="21" t="s">
        <v>27</v>
      </c>
      <c r="D153" s="1" t="s">
        <v>61</v>
      </c>
      <c r="E153" s="1" t="str">
        <f>INDEX('EPM diarie'!D:J,MATCH(Tabell2[[#This Row],[DNR]],'EPM diarie'!D:D,0),7)</f>
        <v>Västra</v>
      </c>
      <c r="F153" s="1" t="s">
        <v>27</v>
      </c>
      <c r="G153" s="1"/>
      <c r="H153" s="1"/>
      <c r="I153" s="1"/>
      <c r="J153" s="1"/>
      <c r="K153" s="1" t="s">
        <v>165</v>
      </c>
      <c r="L153" s="1"/>
      <c r="M153" s="1" t="s">
        <v>29</v>
      </c>
      <c r="N153" s="1" t="s">
        <v>2566</v>
      </c>
      <c r="O15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5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5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3" s="22" t="e">
        <f>IF(FIND(Tabell2[[#Headers],[4 § 4 Forskningen avser ett fysiskt ingrepp på en avliden människa.]],Tabell2[[#This Row],[2.1 På vilket eller vilka sätt handlar projektet om forskning]])&gt;0,Tabell2[[#Headers],[4 § 4 Forskningen avser ett fysiskt ingrepp på en avliden människa.]],0)</f>
        <v>#VALUE!</v>
      </c>
      <c r="T15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3" s="1" t="s">
        <v>30</v>
      </c>
      <c r="V153" s="22" t="str">
        <f>IF(FIND(Tabell2[[#Headers],[Hälsa]],Tabell2[[#This Row],[2.2 Ange vilken typ av känsliga personuppgifter som kommer behandlas i projektet.]])&gt;0,Tabell2[[#Headers],[Hälsa]],0)</f>
        <v>Hälsa</v>
      </c>
      <c r="W153" s="22" t="e">
        <f>IF(FIND(Tabell2[[#Headers],[Genetiska uppgifter]],Tabell2[[#This Row],[2.2 Ange vilken typ av känsliga personuppgifter som kommer behandlas i projektet.]])&gt;0,Tabell2[[#Headers],[Genetiska uppgifter]],0)</f>
        <v>#VALUE!</v>
      </c>
      <c r="X153" s="22" t="e">
        <f>IF(FIND(Tabell2[[#Headers],[Ras eller etniskt ursprung]],Tabell2[[#This Row],[2.2 Ange vilken typ av känsliga personuppgifter som kommer behandlas i projektet.]])&gt;0,Tabell2[[#Headers],[Ras eller etniskt ursprung]],0)</f>
        <v>#VALUE!</v>
      </c>
      <c r="Y153" s="22" t="e">
        <f>IF(FIND(Tabell2[[#Headers],[Biometriska uppgifter]],Tabell2[[#This Row],[2.2 Ange vilken typ av känsliga personuppgifter som kommer behandlas i projektet.]])&gt;0,Tabell2[[#Headers],[Biometriska uppgifter]],0)</f>
        <v>#VALUE!</v>
      </c>
      <c r="Z153" s="22" t="e">
        <f>IF(FIND(Tabell2[[#Headers],[En persons sexualliv]],Tabell2[[#This Row],[2.2 Ange vilken typ av känsliga personuppgifter som kommer behandlas i projektet.]])&gt;0,Tabell2[[#Headers],[En persons sexualliv]],0)</f>
        <v>#VALUE!</v>
      </c>
      <c r="AA153" s="22" t="e">
        <f>IF(FIND(Tabell2[[#Headers],[Politiska åsikter]],Tabell2[[#This Row],[2.2 Ange vilken typ av känsliga personuppgifter som kommer behandlas i projektet.]])&gt;0,Tabell2[[#Headers],[Politiska åsikter]],0)</f>
        <v>#VALUE!</v>
      </c>
      <c r="AB153" s="22" t="e">
        <f>IF(FIND(Tabell2[[#Headers],[Religiös eller filosofisk övertygelse]],Tabell2[[#This Row],[2.2 Ange vilken typ av känsliga personuppgifter som kommer behandlas i projektet.]])&gt;0,Tabell2[[#Headers],[Religiös eller filosofisk övertygelse]],0)</f>
        <v>#VALUE!</v>
      </c>
      <c r="AC153" s="1" t="s">
        <v>2593</v>
      </c>
      <c r="AD153" s="1"/>
      <c r="AE153" s="26" t="s">
        <v>2698</v>
      </c>
      <c r="AF153" s="10" t="s">
        <v>174</v>
      </c>
      <c r="AG153" s="10">
        <f>IF(Tabell2[[#This Row],[Beräknat startdatum]]="Godkännandedatum",INDEX('EPM diarie'!D:H,MATCH(Tabell2[[#This Row],[DNR]],'EPM diarie'!D:D,0),5),Tabell2[[#This Row],[Beräknat startdatum]])</f>
        <v>43980</v>
      </c>
      <c r="AH153" s="26" t="s">
        <v>2760</v>
      </c>
      <c r="AI153" s="10">
        <v>44196</v>
      </c>
      <c r="AJ153" s="22">
        <f>Tabell2[[#This Row],[Beräknat slutdatum]]-Tabell2[[#This Row],[Kolumn1]]</f>
        <v>216</v>
      </c>
      <c r="AK153" s="1" t="s">
        <v>2833</v>
      </c>
      <c r="AL153" s="1">
        <v>180</v>
      </c>
      <c r="AM153" s="1" t="s">
        <v>29</v>
      </c>
      <c r="AN153" s="2" t="s">
        <v>60</v>
      </c>
      <c r="AO153" s="54">
        <f>Tabell2[[#This Row],[Beräknat slutdatum]]-Tabell2[[#This Row],[Kolumn1]]</f>
        <v>216</v>
      </c>
    </row>
    <row r="154" spans="1:41" x14ac:dyDescent="0.25">
      <c r="A154" s="19" t="s">
        <v>1046</v>
      </c>
      <c r="B154" s="20" t="str">
        <f>INDEX('EPM diarie'!D:E,MATCH(Tabell2[[#This Row],[DNR]],'EPM diarie'!D:D,0),2)</f>
        <v>Covid-19-pandemins påverkan på aborttalen i Sverige</v>
      </c>
      <c r="C154" s="21" t="s">
        <v>27</v>
      </c>
      <c r="D154" s="1" t="s">
        <v>1049</v>
      </c>
      <c r="E154" s="1" t="str">
        <f>INDEX('EPM diarie'!D:J,MATCH(Tabell2[[#This Row],[DNR]],'EPM diarie'!D:D,0),7)</f>
        <v>Västra</v>
      </c>
      <c r="F154" s="1" t="s">
        <v>27</v>
      </c>
      <c r="G154" s="1"/>
      <c r="H154" s="1"/>
      <c r="I154" s="1"/>
      <c r="J154" s="1"/>
      <c r="K154" s="1" t="s">
        <v>165</v>
      </c>
      <c r="L154" s="1"/>
      <c r="M154" s="1" t="s">
        <v>29</v>
      </c>
      <c r="N154" s="1" t="s">
        <v>2564</v>
      </c>
      <c r="O15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4" s="22" t="e">
        <f>IF(FIND(Tabell2[[#Headers],[4 § 4 Forskningen avser ett fysiskt ingrepp på en avliden människa.]],Tabell2[[#This Row],[2.1 På vilket eller vilka sätt handlar projektet om forskning]])&gt;0,Tabell2[[#Headers],[4 § 4 Forskningen avser ett fysiskt ingrepp på en avliden människa.]],0)</f>
        <v>#VALUE!</v>
      </c>
      <c r="T15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4" s="1" t="s">
        <v>30</v>
      </c>
      <c r="V154" s="22" t="str">
        <f>IF(FIND(Tabell2[[#Headers],[Hälsa]],Tabell2[[#This Row],[2.2 Ange vilken typ av känsliga personuppgifter som kommer behandlas i projektet.]])&gt;0,Tabell2[[#Headers],[Hälsa]],0)</f>
        <v>Hälsa</v>
      </c>
      <c r="W154" s="22" t="e">
        <f>IF(FIND(Tabell2[[#Headers],[Genetiska uppgifter]],Tabell2[[#This Row],[2.2 Ange vilken typ av känsliga personuppgifter som kommer behandlas i projektet.]])&gt;0,Tabell2[[#Headers],[Genetiska uppgifter]],0)</f>
        <v>#VALUE!</v>
      </c>
      <c r="X154" s="22" t="e">
        <f>IF(FIND(Tabell2[[#Headers],[Ras eller etniskt ursprung]],Tabell2[[#This Row],[2.2 Ange vilken typ av känsliga personuppgifter som kommer behandlas i projektet.]])&gt;0,Tabell2[[#Headers],[Ras eller etniskt ursprung]],0)</f>
        <v>#VALUE!</v>
      </c>
      <c r="Y154" s="22" t="e">
        <f>IF(FIND(Tabell2[[#Headers],[Biometriska uppgifter]],Tabell2[[#This Row],[2.2 Ange vilken typ av känsliga personuppgifter som kommer behandlas i projektet.]])&gt;0,Tabell2[[#Headers],[Biometriska uppgifter]],0)</f>
        <v>#VALUE!</v>
      </c>
      <c r="Z154" s="22" t="e">
        <f>IF(FIND(Tabell2[[#Headers],[En persons sexualliv]],Tabell2[[#This Row],[2.2 Ange vilken typ av känsliga personuppgifter som kommer behandlas i projektet.]])&gt;0,Tabell2[[#Headers],[En persons sexualliv]],0)</f>
        <v>#VALUE!</v>
      </c>
      <c r="AA154" s="22" t="e">
        <f>IF(FIND(Tabell2[[#Headers],[Politiska åsikter]],Tabell2[[#This Row],[2.2 Ange vilken typ av känsliga personuppgifter som kommer behandlas i projektet.]])&gt;0,Tabell2[[#Headers],[Politiska åsikter]],0)</f>
        <v>#VALUE!</v>
      </c>
      <c r="AB154" s="22" t="e">
        <f>IF(FIND(Tabell2[[#Headers],[Religiös eller filosofisk övertygelse]],Tabell2[[#This Row],[2.2 Ange vilken typ av känsliga personuppgifter som kommer behandlas i projektet.]])&gt;0,Tabell2[[#Headers],[Religiös eller filosofisk övertygelse]],0)</f>
        <v>#VALUE!</v>
      </c>
      <c r="AC154" s="1" t="s">
        <v>2594</v>
      </c>
      <c r="AD154" s="1"/>
      <c r="AE154" s="26" t="s">
        <v>2699</v>
      </c>
      <c r="AF154" s="10" t="s">
        <v>174</v>
      </c>
      <c r="AG154" s="10">
        <f>IF(Tabell2[[#This Row],[Beräknat startdatum]]="Godkännandedatum",INDEX('EPM diarie'!D:H,MATCH(Tabell2[[#This Row],[DNR]],'EPM diarie'!D:D,0),5),Tabell2[[#This Row],[Beräknat startdatum]])</f>
        <v>43980</v>
      </c>
      <c r="AH154" s="26" t="s">
        <v>2761</v>
      </c>
      <c r="AI154" s="10">
        <v>44561</v>
      </c>
      <c r="AJ154" s="22">
        <f>Tabell2[[#This Row],[Beräknat slutdatum]]-Tabell2[[#This Row],[Kolumn1]]</f>
        <v>581</v>
      </c>
      <c r="AK154" s="1" t="s">
        <v>2834</v>
      </c>
      <c r="AL154" s="1" t="s">
        <v>175</v>
      </c>
      <c r="AM154" s="1" t="s">
        <v>29</v>
      </c>
      <c r="AN154" s="2" t="s">
        <v>60</v>
      </c>
      <c r="AO154" s="54">
        <f>Tabell2[[#This Row],[Beräknat slutdatum]]-Tabell2[[#This Row],[Kolumn1]]</f>
        <v>581</v>
      </c>
    </row>
    <row r="155" spans="1:41" x14ac:dyDescent="0.25">
      <c r="A155" s="19" t="s">
        <v>470</v>
      </c>
      <c r="B155" s="20" t="str">
        <f>INDEX('EPM diarie'!D:E,MATCH(Tabell2[[#This Row],[DNR]],'EPM diarie'!D:D,0),2)</f>
        <v>Psykisk och allmän hälsa bland svenskar under COVID-19-pandemin</v>
      </c>
      <c r="C155" s="21" t="s">
        <v>27</v>
      </c>
      <c r="D155" s="1" t="s">
        <v>52</v>
      </c>
      <c r="E155" s="1" t="str">
        <f>INDEX('EPM diarie'!D:J,MATCH(Tabell2[[#This Row],[DNR]],'EPM diarie'!D:D,0),7)</f>
        <v>Stockholms</v>
      </c>
      <c r="F155" s="1" t="s">
        <v>27</v>
      </c>
      <c r="G155" s="1"/>
      <c r="H155" s="1"/>
      <c r="I155" s="1" t="s">
        <v>163</v>
      </c>
      <c r="J155" s="1"/>
      <c r="K155" s="1"/>
      <c r="L155" s="1"/>
      <c r="M155" s="1" t="s">
        <v>29</v>
      </c>
      <c r="N155" s="1" t="s">
        <v>2564</v>
      </c>
      <c r="O15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5" s="22" t="e">
        <f>IF(FIND(Tabell2[[#Headers],[4 § 4 Forskningen avser ett fysiskt ingrepp på en avliden människa.]],Tabell2[[#This Row],[2.1 På vilket eller vilka sätt handlar projektet om forskning]])&gt;0,Tabell2[[#Headers],[4 § 4 Forskningen avser ett fysiskt ingrepp på en avliden människa.]],0)</f>
        <v>#VALUE!</v>
      </c>
      <c r="T15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5" s="1" t="s">
        <v>30</v>
      </c>
      <c r="V155" s="22" t="str">
        <f>IF(FIND(Tabell2[[#Headers],[Hälsa]],Tabell2[[#This Row],[2.2 Ange vilken typ av känsliga personuppgifter som kommer behandlas i projektet.]])&gt;0,Tabell2[[#Headers],[Hälsa]],0)</f>
        <v>Hälsa</v>
      </c>
      <c r="W155" s="22" t="e">
        <f>IF(FIND(Tabell2[[#Headers],[Genetiska uppgifter]],Tabell2[[#This Row],[2.2 Ange vilken typ av känsliga personuppgifter som kommer behandlas i projektet.]])&gt;0,Tabell2[[#Headers],[Genetiska uppgifter]],0)</f>
        <v>#VALUE!</v>
      </c>
      <c r="X155" s="22" t="e">
        <f>IF(FIND(Tabell2[[#Headers],[Ras eller etniskt ursprung]],Tabell2[[#This Row],[2.2 Ange vilken typ av känsliga personuppgifter som kommer behandlas i projektet.]])&gt;0,Tabell2[[#Headers],[Ras eller etniskt ursprung]],0)</f>
        <v>#VALUE!</v>
      </c>
      <c r="Y155" s="22" t="e">
        <f>IF(FIND(Tabell2[[#Headers],[Biometriska uppgifter]],Tabell2[[#This Row],[2.2 Ange vilken typ av känsliga personuppgifter som kommer behandlas i projektet.]])&gt;0,Tabell2[[#Headers],[Biometriska uppgifter]],0)</f>
        <v>#VALUE!</v>
      </c>
      <c r="Z155" s="22" t="e">
        <f>IF(FIND(Tabell2[[#Headers],[En persons sexualliv]],Tabell2[[#This Row],[2.2 Ange vilken typ av känsliga personuppgifter som kommer behandlas i projektet.]])&gt;0,Tabell2[[#Headers],[En persons sexualliv]],0)</f>
        <v>#VALUE!</v>
      </c>
      <c r="AA155" s="22" t="e">
        <f>IF(FIND(Tabell2[[#Headers],[Politiska åsikter]],Tabell2[[#This Row],[2.2 Ange vilken typ av känsliga personuppgifter som kommer behandlas i projektet.]])&gt;0,Tabell2[[#Headers],[Politiska åsikter]],0)</f>
        <v>#VALUE!</v>
      </c>
      <c r="AB155" s="22" t="e">
        <f>IF(FIND(Tabell2[[#Headers],[Religiös eller filosofisk övertygelse]],Tabell2[[#This Row],[2.2 Ange vilken typ av känsliga personuppgifter som kommer behandlas i projektet.]])&gt;0,Tabell2[[#Headers],[Religiös eller filosofisk övertygelse]],0)</f>
        <v>#VALUE!</v>
      </c>
      <c r="AC155" s="1" t="s">
        <v>2595</v>
      </c>
      <c r="AD155" s="1"/>
      <c r="AE155" s="26" t="s">
        <v>2700</v>
      </c>
      <c r="AF155" s="10" t="s">
        <v>174</v>
      </c>
      <c r="AG155" s="10">
        <f>IF(Tabell2[[#This Row],[Beräknat startdatum]]="Godkännandedatum",INDEX('EPM diarie'!D:H,MATCH(Tabell2[[#This Row],[DNR]],'EPM diarie'!D:D,0),5),Tabell2[[#This Row],[Beräknat startdatum]])</f>
        <v>43983</v>
      </c>
      <c r="AH155" s="26" t="s">
        <v>2762</v>
      </c>
      <c r="AI155" s="10">
        <v>46507</v>
      </c>
      <c r="AJ155" s="22">
        <f>Tabell2[[#This Row],[Beräknat slutdatum]]-Tabell2[[#This Row],[Kolumn1]]</f>
        <v>2524</v>
      </c>
      <c r="AK155" s="1" t="s">
        <v>2835</v>
      </c>
      <c r="AL155" s="1">
        <v>10000</v>
      </c>
      <c r="AM155" s="1" t="s">
        <v>29</v>
      </c>
      <c r="AN155" s="2" t="s">
        <v>60</v>
      </c>
      <c r="AO155" s="54">
        <f>Tabell2[[#This Row],[Beräknat slutdatum]]-Tabell2[[#This Row],[Kolumn1]]</f>
        <v>2524</v>
      </c>
    </row>
    <row r="156" spans="1:41" x14ac:dyDescent="0.25">
      <c r="A156" s="19" t="s">
        <v>859</v>
      </c>
      <c r="B156" s="20" t="str">
        <f>INDEX('EPM diarie'!D:E,MATCH(Tabell2[[#This Row],[DNR]],'EPM diarie'!D:D,0),2)</f>
        <v>Intensivvård i samband med COVID 19 - stress, samarbete och säkerhetsklimat</v>
      </c>
      <c r="C156" s="21" t="s">
        <v>27</v>
      </c>
      <c r="D156" s="1" t="s">
        <v>34</v>
      </c>
      <c r="E156" s="1" t="str">
        <f>INDEX('EPM diarie'!D:J,MATCH(Tabell2[[#This Row],[DNR]],'EPM diarie'!D:D,0),7)</f>
        <v>Stockholms</v>
      </c>
      <c r="F156" s="1" t="s">
        <v>2546</v>
      </c>
      <c r="G156" s="1"/>
      <c r="H156" s="1"/>
      <c r="I156" s="1" t="s">
        <v>163</v>
      </c>
      <c r="J156" s="1"/>
      <c r="K156" s="1"/>
      <c r="L156" s="1"/>
      <c r="M156" s="1" t="s">
        <v>29</v>
      </c>
      <c r="N156" s="1" t="s">
        <v>2564</v>
      </c>
      <c r="O15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6" s="22" t="e">
        <f>IF(FIND(Tabell2[[#Headers],[4 § 4 Forskningen avser ett fysiskt ingrepp på en avliden människa.]],Tabell2[[#This Row],[2.1 På vilket eller vilka sätt handlar projektet om forskning]])&gt;0,Tabell2[[#Headers],[4 § 4 Forskningen avser ett fysiskt ingrepp på en avliden människa.]],0)</f>
        <v>#VALUE!</v>
      </c>
      <c r="T15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6" s="1" t="s">
        <v>30</v>
      </c>
      <c r="V156" s="22" t="str">
        <f>IF(FIND(Tabell2[[#Headers],[Hälsa]],Tabell2[[#This Row],[2.2 Ange vilken typ av känsliga personuppgifter som kommer behandlas i projektet.]])&gt;0,Tabell2[[#Headers],[Hälsa]],0)</f>
        <v>Hälsa</v>
      </c>
      <c r="W156" s="22" t="e">
        <f>IF(FIND(Tabell2[[#Headers],[Genetiska uppgifter]],Tabell2[[#This Row],[2.2 Ange vilken typ av känsliga personuppgifter som kommer behandlas i projektet.]])&gt;0,Tabell2[[#Headers],[Genetiska uppgifter]],0)</f>
        <v>#VALUE!</v>
      </c>
      <c r="X156" s="22" t="e">
        <f>IF(FIND(Tabell2[[#Headers],[Ras eller etniskt ursprung]],Tabell2[[#This Row],[2.2 Ange vilken typ av känsliga personuppgifter som kommer behandlas i projektet.]])&gt;0,Tabell2[[#Headers],[Ras eller etniskt ursprung]],0)</f>
        <v>#VALUE!</v>
      </c>
      <c r="Y156" s="22" t="e">
        <f>IF(FIND(Tabell2[[#Headers],[Biometriska uppgifter]],Tabell2[[#This Row],[2.2 Ange vilken typ av känsliga personuppgifter som kommer behandlas i projektet.]])&gt;0,Tabell2[[#Headers],[Biometriska uppgifter]],0)</f>
        <v>#VALUE!</v>
      </c>
      <c r="Z156" s="22" t="e">
        <f>IF(FIND(Tabell2[[#Headers],[En persons sexualliv]],Tabell2[[#This Row],[2.2 Ange vilken typ av känsliga personuppgifter som kommer behandlas i projektet.]])&gt;0,Tabell2[[#Headers],[En persons sexualliv]],0)</f>
        <v>#VALUE!</v>
      </c>
      <c r="AA156" s="22" t="e">
        <f>IF(FIND(Tabell2[[#Headers],[Politiska åsikter]],Tabell2[[#This Row],[2.2 Ange vilken typ av känsliga personuppgifter som kommer behandlas i projektet.]])&gt;0,Tabell2[[#Headers],[Politiska åsikter]],0)</f>
        <v>#VALUE!</v>
      </c>
      <c r="AB156" s="22" t="e">
        <f>IF(FIND(Tabell2[[#Headers],[Religiös eller filosofisk övertygelse]],Tabell2[[#This Row],[2.2 Ange vilken typ av känsliga personuppgifter som kommer behandlas i projektet.]])&gt;0,Tabell2[[#Headers],[Religiös eller filosofisk övertygelse]],0)</f>
        <v>#VALUE!</v>
      </c>
      <c r="AC156" s="1" t="s">
        <v>2596</v>
      </c>
      <c r="AD156" s="1"/>
      <c r="AE156" s="26" t="s">
        <v>1962</v>
      </c>
      <c r="AF156" s="10" t="s">
        <v>174</v>
      </c>
      <c r="AG156" s="10">
        <f>IF(Tabell2[[#This Row],[Beräknat startdatum]]="Godkännandedatum",INDEX('EPM diarie'!D:H,MATCH(Tabell2[[#This Row],[DNR]],'EPM diarie'!D:D,0),5),Tabell2[[#This Row],[Beräknat startdatum]])</f>
        <v>43983</v>
      </c>
      <c r="AH156" s="26">
        <v>2022</v>
      </c>
      <c r="AI156" s="10">
        <v>44926</v>
      </c>
      <c r="AJ156" s="22">
        <f>Tabell2[[#This Row],[Beräknat slutdatum]]-Tabell2[[#This Row],[Kolumn1]]</f>
        <v>943</v>
      </c>
      <c r="AK156" s="1" t="s">
        <v>2836</v>
      </c>
      <c r="AL156" s="1">
        <v>350</v>
      </c>
      <c r="AM156" s="1" t="s">
        <v>29</v>
      </c>
      <c r="AN156" s="2" t="s">
        <v>29</v>
      </c>
      <c r="AO156" s="54">
        <f>Tabell2[[#This Row],[Beräknat slutdatum]]-Tabell2[[#This Row],[Kolumn1]]</f>
        <v>943</v>
      </c>
    </row>
    <row r="157" spans="1:41" x14ac:dyDescent="0.25">
      <c r="A157" s="19" t="s">
        <v>1028</v>
      </c>
      <c r="B157" s="20" t="str">
        <f>INDEX('EPM diarie'!D:E,MATCH(Tabell2[[#This Row],[DNR]],'EPM diarie'!D:D,0),2)</f>
        <v>EKG analys med artificiell intelligence för att prediktera livshotande kardiovaskulära händelser vid CoVID 19-infektion</v>
      </c>
      <c r="C157" s="21" t="s">
        <v>27</v>
      </c>
      <c r="D157" s="1" t="s">
        <v>34</v>
      </c>
      <c r="E157" s="1" t="str">
        <f>INDEX('EPM diarie'!D:J,MATCH(Tabell2[[#This Row],[DNR]],'EPM diarie'!D:D,0),7)</f>
        <v>Stockholms</v>
      </c>
      <c r="F157" s="1" t="s">
        <v>27</v>
      </c>
      <c r="G157" s="1"/>
      <c r="H157" s="1"/>
      <c r="I157" s="1" t="s">
        <v>163</v>
      </c>
      <c r="J157" s="1"/>
      <c r="K157" s="1"/>
      <c r="L157" s="1"/>
      <c r="M157" s="1" t="s">
        <v>29</v>
      </c>
      <c r="N157" s="1" t="s">
        <v>2564</v>
      </c>
      <c r="O15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7" s="22" t="e">
        <f>IF(FIND(Tabell2[[#Headers],[4 § 4 Forskningen avser ett fysiskt ingrepp på en avliden människa.]],Tabell2[[#This Row],[2.1 På vilket eller vilka sätt handlar projektet om forskning]])&gt;0,Tabell2[[#Headers],[4 § 4 Forskningen avser ett fysiskt ingrepp på en avliden människa.]],0)</f>
        <v>#VALUE!</v>
      </c>
      <c r="T15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7" s="1" t="s">
        <v>1796</v>
      </c>
      <c r="V157" s="22" t="str">
        <f>IF(FIND(Tabell2[[#Headers],[Hälsa]],Tabell2[[#This Row],[2.2 Ange vilken typ av känsliga personuppgifter som kommer behandlas i projektet.]])&gt;0,Tabell2[[#Headers],[Hälsa]],0)</f>
        <v>Hälsa</v>
      </c>
      <c r="W157" s="22" t="e">
        <f>IF(FIND(Tabell2[[#Headers],[Genetiska uppgifter]],Tabell2[[#This Row],[2.2 Ange vilken typ av känsliga personuppgifter som kommer behandlas i projektet.]])&gt;0,Tabell2[[#Headers],[Genetiska uppgifter]],0)</f>
        <v>#VALUE!</v>
      </c>
      <c r="X157" s="22" t="str">
        <f>IF(FIND(Tabell2[[#Headers],[Ras eller etniskt ursprung]],Tabell2[[#This Row],[2.2 Ange vilken typ av känsliga personuppgifter som kommer behandlas i projektet.]])&gt;0,Tabell2[[#Headers],[Ras eller etniskt ursprung]],0)</f>
        <v>Ras eller etniskt ursprung</v>
      </c>
      <c r="Y157" s="22" t="e">
        <f>IF(FIND(Tabell2[[#Headers],[Biometriska uppgifter]],Tabell2[[#This Row],[2.2 Ange vilken typ av känsliga personuppgifter som kommer behandlas i projektet.]])&gt;0,Tabell2[[#Headers],[Biometriska uppgifter]],0)</f>
        <v>#VALUE!</v>
      </c>
      <c r="Z157" s="22" t="e">
        <f>IF(FIND(Tabell2[[#Headers],[En persons sexualliv]],Tabell2[[#This Row],[2.2 Ange vilken typ av känsliga personuppgifter som kommer behandlas i projektet.]])&gt;0,Tabell2[[#Headers],[En persons sexualliv]],0)</f>
        <v>#VALUE!</v>
      </c>
      <c r="AA157" s="22" t="e">
        <f>IF(FIND(Tabell2[[#Headers],[Politiska åsikter]],Tabell2[[#This Row],[2.2 Ange vilken typ av känsliga personuppgifter som kommer behandlas i projektet.]])&gt;0,Tabell2[[#Headers],[Politiska åsikter]],0)</f>
        <v>#VALUE!</v>
      </c>
      <c r="AB157" s="22" t="e">
        <f>IF(FIND(Tabell2[[#Headers],[Religiös eller filosofisk övertygelse]],Tabell2[[#This Row],[2.2 Ange vilken typ av känsliga personuppgifter som kommer behandlas i projektet.]])&gt;0,Tabell2[[#Headers],[Religiös eller filosofisk övertygelse]],0)</f>
        <v>#VALUE!</v>
      </c>
      <c r="AC157" s="1" t="s">
        <v>2597</v>
      </c>
      <c r="AD157" s="1"/>
      <c r="AE157" s="26" t="s">
        <v>2701</v>
      </c>
      <c r="AF157" s="10" t="s">
        <v>174</v>
      </c>
      <c r="AG157" s="10">
        <f>IF(Tabell2[[#This Row],[Beräknat startdatum]]="Godkännandedatum",INDEX('EPM diarie'!D:H,MATCH(Tabell2[[#This Row],[DNR]],'EPM diarie'!D:D,0),5),Tabell2[[#This Row],[Beräknat startdatum]])</f>
        <v>43983</v>
      </c>
      <c r="AH157" s="26" t="s">
        <v>2763</v>
      </c>
      <c r="AI157" s="10">
        <v>44196</v>
      </c>
      <c r="AJ157" s="22">
        <f>Tabell2[[#This Row],[Beräknat slutdatum]]-Tabell2[[#This Row],[Kolumn1]]</f>
        <v>213</v>
      </c>
      <c r="AK157" s="1" t="s">
        <v>2837</v>
      </c>
      <c r="AL157" s="1">
        <v>500</v>
      </c>
      <c r="AM157" s="1" t="s">
        <v>29</v>
      </c>
      <c r="AN157" s="2" t="s">
        <v>60</v>
      </c>
      <c r="AO157" s="54">
        <f>Tabell2[[#This Row],[Beräknat slutdatum]]-Tabell2[[#This Row],[Kolumn1]]</f>
        <v>213</v>
      </c>
    </row>
    <row r="158" spans="1:41" x14ac:dyDescent="0.25">
      <c r="A158" s="19" t="s">
        <v>1081</v>
      </c>
      <c r="B158" s="20" t="str">
        <f>INDEX('EPM diarie'!D:E,MATCH(Tabell2[[#This Row],[DNR]],'EPM diarie'!D:D,0),2)</f>
        <v>Kartläggning av venös tromboembolism i befolkningen under den pågående SARS-COV-2 pandemin med fokus på
prevalens och allvarlighetsgrad.</v>
      </c>
      <c r="C158" s="21" t="s">
        <v>27</v>
      </c>
      <c r="D158" s="1" t="s">
        <v>127</v>
      </c>
      <c r="E158" s="1" t="str">
        <f>INDEX('EPM diarie'!D:J,MATCH(Tabell2[[#This Row],[DNR]],'EPM diarie'!D:D,0),7)</f>
        <v>Sydöstra</v>
      </c>
      <c r="F158" s="1" t="s">
        <v>27</v>
      </c>
      <c r="G158" s="1"/>
      <c r="H158" s="1"/>
      <c r="I158" s="1"/>
      <c r="J158" s="1" t="s">
        <v>164</v>
      </c>
      <c r="K158" s="1"/>
      <c r="L158" s="1"/>
      <c r="M158" s="1" t="s">
        <v>29</v>
      </c>
      <c r="N158" s="1" t="s">
        <v>2564</v>
      </c>
      <c r="O15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8" s="22" t="e">
        <f>IF(FIND(Tabell2[[#Headers],[4 § 4 Forskningen avser ett fysiskt ingrepp på en avliden människa.]],Tabell2[[#This Row],[2.1 På vilket eller vilka sätt handlar projektet om forskning]])&gt;0,Tabell2[[#Headers],[4 § 4 Forskningen avser ett fysiskt ingrepp på en avliden människa.]],0)</f>
        <v>#VALUE!</v>
      </c>
      <c r="T15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8" s="1" t="s">
        <v>30</v>
      </c>
      <c r="V158" s="22" t="str">
        <f>IF(FIND(Tabell2[[#Headers],[Hälsa]],Tabell2[[#This Row],[2.2 Ange vilken typ av känsliga personuppgifter som kommer behandlas i projektet.]])&gt;0,Tabell2[[#Headers],[Hälsa]],0)</f>
        <v>Hälsa</v>
      </c>
      <c r="W158" s="22" t="e">
        <f>IF(FIND(Tabell2[[#Headers],[Genetiska uppgifter]],Tabell2[[#This Row],[2.2 Ange vilken typ av känsliga personuppgifter som kommer behandlas i projektet.]])&gt;0,Tabell2[[#Headers],[Genetiska uppgifter]],0)</f>
        <v>#VALUE!</v>
      </c>
      <c r="X158" s="22" t="e">
        <f>IF(FIND(Tabell2[[#Headers],[Ras eller etniskt ursprung]],Tabell2[[#This Row],[2.2 Ange vilken typ av känsliga personuppgifter som kommer behandlas i projektet.]])&gt;0,Tabell2[[#Headers],[Ras eller etniskt ursprung]],0)</f>
        <v>#VALUE!</v>
      </c>
      <c r="Y158" s="22" t="e">
        <f>IF(FIND(Tabell2[[#Headers],[Biometriska uppgifter]],Tabell2[[#This Row],[2.2 Ange vilken typ av känsliga personuppgifter som kommer behandlas i projektet.]])&gt;0,Tabell2[[#Headers],[Biometriska uppgifter]],0)</f>
        <v>#VALUE!</v>
      </c>
      <c r="Z158" s="22" t="e">
        <f>IF(FIND(Tabell2[[#Headers],[En persons sexualliv]],Tabell2[[#This Row],[2.2 Ange vilken typ av känsliga personuppgifter som kommer behandlas i projektet.]])&gt;0,Tabell2[[#Headers],[En persons sexualliv]],0)</f>
        <v>#VALUE!</v>
      </c>
      <c r="AA158" s="22" t="e">
        <f>IF(FIND(Tabell2[[#Headers],[Politiska åsikter]],Tabell2[[#This Row],[2.2 Ange vilken typ av känsliga personuppgifter som kommer behandlas i projektet.]])&gt;0,Tabell2[[#Headers],[Politiska åsikter]],0)</f>
        <v>#VALUE!</v>
      </c>
      <c r="AB158" s="22" t="e">
        <f>IF(FIND(Tabell2[[#Headers],[Religiös eller filosofisk övertygelse]],Tabell2[[#This Row],[2.2 Ange vilken typ av känsliga personuppgifter som kommer behandlas i projektet.]])&gt;0,Tabell2[[#Headers],[Religiös eller filosofisk övertygelse]],0)</f>
        <v>#VALUE!</v>
      </c>
      <c r="AC158" s="1" t="s">
        <v>2598</v>
      </c>
      <c r="AD158" s="1"/>
      <c r="AE158" s="26" t="s">
        <v>2702</v>
      </c>
      <c r="AF158" s="10" t="s">
        <v>174</v>
      </c>
      <c r="AG158" s="10">
        <f>IF(Tabell2[[#This Row],[Beräknat startdatum]]="Godkännandedatum",INDEX('EPM diarie'!D:H,MATCH(Tabell2[[#This Row],[DNR]],'EPM diarie'!D:D,0),5),Tabell2[[#This Row],[Beräknat startdatum]])</f>
        <v>43983</v>
      </c>
      <c r="AH158" s="26" t="s">
        <v>2764</v>
      </c>
      <c r="AI158" s="10">
        <v>44196</v>
      </c>
      <c r="AJ158" s="22">
        <f>Tabell2[[#This Row],[Beräknat slutdatum]]-Tabell2[[#This Row],[Kolumn1]]</f>
        <v>213</v>
      </c>
      <c r="AK158" s="1" t="s">
        <v>2838</v>
      </c>
      <c r="AL158" s="1">
        <v>99000</v>
      </c>
      <c r="AM158" s="1" t="s">
        <v>29</v>
      </c>
      <c r="AN158" s="2" t="s">
        <v>2926</v>
      </c>
      <c r="AO158" s="54">
        <f>Tabell2[[#This Row],[Beräknat slutdatum]]-Tabell2[[#This Row],[Kolumn1]]</f>
        <v>213</v>
      </c>
    </row>
    <row r="159" spans="1:41" x14ac:dyDescent="0.25">
      <c r="A159" s="19" t="s">
        <v>1095</v>
      </c>
      <c r="B159" s="20" t="str">
        <f>INDEX('EPM diarie'!D:E,MATCH(Tabell2[[#This Row],[DNR]],'EPM diarie'!D:D,0),2)</f>
        <v>Hemmonitorering patienter med covid-19</v>
      </c>
      <c r="C159" s="21" t="s">
        <v>27</v>
      </c>
      <c r="D159" s="1" t="s">
        <v>1098</v>
      </c>
      <c r="E159" s="1" t="str">
        <f>INDEX('EPM diarie'!D:J,MATCH(Tabell2[[#This Row],[DNR]],'EPM diarie'!D:D,0),7)</f>
        <v>Stockholms</v>
      </c>
      <c r="F159" s="1" t="s">
        <v>27</v>
      </c>
      <c r="G159" s="1"/>
      <c r="H159" s="1"/>
      <c r="I159" s="1" t="s">
        <v>163</v>
      </c>
      <c r="J159" s="1"/>
      <c r="K159" s="1"/>
      <c r="L159" s="1"/>
      <c r="M159" s="1" t="s">
        <v>29</v>
      </c>
      <c r="N159" s="1" t="s">
        <v>2564</v>
      </c>
      <c r="O15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5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5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5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59" s="22" t="e">
        <f>IF(FIND(Tabell2[[#Headers],[4 § 4 Forskningen avser ett fysiskt ingrepp på en avliden människa.]],Tabell2[[#This Row],[2.1 På vilket eller vilka sätt handlar projektet om forskning]])&gt;0,Tabell2[[#Headers],[4 § 4 Forskningen avser ett fysiskt ingrepp på en avliden människa.]],0)</f>
        <v>#VALUE!</v>
      </c>
      <c r="T15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59" s="1" t="s">
        <v>30</v>
      </c>
      <c r="V159" s="22" t="str">
        <f>IF(FIND(Tabell2[[#Headers],[Hälsa]],Tabell2[[#This Row],[2.2 Ange vilken typ av känsliga personuppgifter som kommer behandlas i projektet.]])&gt;0,Tabell2[[#Headers],[Hälsa]],0)</f>
        <v>Hälsa</v>
      </c>
      <c r="W159" s="22" t="e">
        <f>IF(FIND(Tabell2[[#Headers],[Genetiska uppgifter]],Tabell2[[#This Row],[2.2 Ange vilken typ av känsliga personuppgifter som kommer behandlas i projektet.]])&gt;0,Tabell2[[#Headers],[Genetiska uppgifter]],0)</f>
        <v>#VALUE!</v>
      </c>
      <c r="X159" s="22" t="e">
        <f>IF(FIND(Tabell2[[#Headers],[Ras eller etniskt ursprung]],Tabell2[[#This Row],[2.2 Ange vilken typ av känsliga personuppgifter som kommer behandlas i projektet.]])&gt;0,Tabell2[[#Headers],[Ras eller etniskt ursprung]],0)</f>
        <v>#VALUE!</v>
      </c>
      <c r="Y159" s="22" t="e">
        <f>IF(FIND(Tabell2[[#Headers],[Biometriska uppgifter]],Tabell2[[#This Row],[2.2 Ange vilken typ av känsliga personuppgifter som kommer behandlas i projektet.]])&gt;0,Tabell2[[#Headers],[Biometriska uppgifter]],0)</f>
        <v>#VALUE!</v>
      </c>
      <c r="Z159" s="22" t="e">
        <f>IF(FIND(Tabell2[[#Headers],[En persons sexualliv]],Tabell2[[#This Row],[2.2 Ange vilken typ av känsliga personuppgifter som kommer behandlas i projektet.]])&gt;0,Tabell2[[#Headers],[En persons sexualliv]],0)</f>
        <v>#VALUE!</v>
      </c>
      <c r="AA159" s="22" t="e">
        <f>IF(FIND(Tabell2[[#Headers],[Politiska åsikter]],Tabell2[[#This Row],[2.2 Ange vilken typ av känsliga personuppgifter som kommer behandlas i projektet.]])&gt;0,Tabell2[[#Headers],[Politiska åsikter]],0)</f>
        <v>#VALUE!</v>
      </c>
      <c r="AB159" s="22" t="e">
        <f>IF(FIND(Tabell2[[#Headers],[Religiös eller filosofisk övertygelse]],Tabell2[[#This Row],[2.2 Ange vilken typ av känsliga personuppgifter som kommer behandlas i projektet.]])&gt;0,Tabell2[[#Headers],[Religiös eller filosofisk övertygelse]],0)</f>
        <v>#VALUE!</v>
      </c>
      <c r="AC159" s="1" t="s">
        <v>2599</v>
      </c>
      <c r="AD159" s="1"/>
      <c r="AE159" s="26" t="s">
        <v>2703</v>
      </c>
      <c r="AF159" s="10" t="s">
        <v>174</v>
      </c>
      <c r="AG159" s="10">
        <f>IF(Tabell2[[#This Row],[Beräknat startdatum]]="Godkännandedatum",INDEX('EPM diarie'!D:H,MATCH(Tabell2[[#This Row],[DNR]],'EPM diarie'!D:D,0),5),Tabell2[[#This Row],[Beräknat startdatum]])</f>
        <v>43983</v>
      </c>
      <c r="AH159" s="26" t="s">
        <v>2765</v>
      </c>
      <c r="AI159" s="10">
        <v>44347</v>
      </c>
      <c r="AJ159" s="22">
        <f>Tabell2[[#This Row],[Beräknat slutdatum]]-Tabell2[[#This Row],[Kolumn1]]</f>
        <v>364</v>
      </c>
      <c r="AK159" s="1" t="s">
        <v>2839</v>
      </c>
      <c r="AL159" s="1">
        <v>45</v>
      </c>
      <c r="AM159" s="1" t="s">
        <v>29</v>
      </c>
      <c r="AN159" s="2" t="s">
        <v>60</v>
      </c>
      <c r="AO159" s="54">
        <f>Tabell2[[#This Row],[Beräknat slutdatum]]-Tabell2[[#This Row],[Kolumn1]]</f>
        <v>364</v>
      </c>
    </row>
    <row r="160" spans="1:41" x14ac:dyDescent="0.25">
      <c r="A160" s="19" t="s">
        <v>1112</v>
      </c>
      <c r="B160" s="20" t="str">
        <f>INDEX('EPM diarie'!D:E,MATCH(Tabell2[[#This Row],[DNR]],'EPM diarie'!D:D,0),2)</f>
        <v>Registrering av dead space-inverkan på ventilation av covid-19-patienter i respirator med hjälp av volumetrisk kapnografi</v>
      </c>
      <c r="C160" s="21" t="s">
        <v>27</v>
      </c>
      <c r="D160" s="1" t="s">
        <v>34</v>
      </c>
      <c r="E160" s="1" t="str">
        <f>INDEX('EPM diarie'!D:J,MATCH(Tabell2[[#This Row],[DNR]],'EPM diarie'!D:D,0),7)</f>
        <v>Stockholms</v>
      </c>
      <c r="F160" s="1" t="s">
        <v>27</v>
      </c>
      <c r="G160" s="1"/>
      <c r="H160" s="1"/>
      <c r="I160" s="1" t="s">
        <v>163</v>
      </c>
      <c r="J160" s="1"/>
      <c r="K160" s="1"/>
      <c r="L160" s="1"/>
      <c r="M160" s="1" t="s">
        <v>29</v>
      </c>
      <c r="N160" s="1" t="s">
        <v>2567</v>
      </c>
      <c r="O16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0" s="22" t="e">
        <f>IF(FIND(Tabell2[[#Headers],[4 § 4 Forskningen avser ett fysiskt ingrepp på en avliden människa.]],Tabell2[[#This Row],[2.1 På vilket eller vilka sätt handlar projektet om forskning]])&gt;0,Tabell2[[#Headers],[4 § 4 Forskningen avser ett fysiskt ingrepp på en avliden människa.]],0)</f>
        <v>#VALUE!</v>
      </c>
      <c r="T16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0" s="1" t="s">
        <v>30</v>
      </c>
      <c r="V160" s="22" t="str">
        <f>IF(FIND(Tabell2[[#Headers],[Hälsa]],Tabell2[[#This Row],[2.2 Ange vilken typ av känsliga personuppgifter som kommer behandlas i projektet.]])&gt;0,Tabell2[[#Headers],[Hälsa]],0)</f>
        <v>Hälsa</v>
      </c>
      <c r="W160" s="22" t="e">
        <f>IF(FIND(Tabell2[[#Headers],[Genetiska uppgifter]],Tabell2[[#This Row],[2.2 Ange vilken typ av känsliga personuppgifter som kommer behandlas i projektet.]])&gt;0,Tabell2[[#Headers],[Genetiska uppgifter]],0)</f>
        <v>#VALUE!</v>
      </c>
      <c r="X160" s="22" t="e">
        <f>IF(FIND(Tabell2[[#Headers],[Ras eller etniskt ursprung]],Tabell2[[#This Row],[2.2 Ange vilken typ av känsliga personuppgifter som kommer behandlas i projektet.]])&gt;0,Tabell2[[#Headers],[Ras eller etniskt ursprung]],0)</f>
        <v>#VALUE!</v>
      </c>
      <c r="Y160" s="22" t="e">
        <f>IF(FIND(Tabell2[[#Headers],[Biometriska uppgifter]],Tabell2[[#This Row],[2.2 Ange vilken typ av känsliga personuppgifter som kommer behandlas i projektet.]])&gt;0,Tabell2[[#Headers],[Biometriska uppgifter]],0)</f>
        <v>#VALUE!</v>
      </c>
      <c r="Z160" s="22" t="e">
        <f>IF(FIND(Tabell2[[#Headers],[En persons sexualliv]],Tabell2[[#This Row],[2.2 Ange vilken typ av känsliga personuppgifter som kommer behandlas i projektet.]])&gt;0,Tabell2[[#Headers],[En persons sexualliv]],0)</f>
        <v>#VALUE!</v>
      </c>
      <c r="AA160" s="22" t="e">
        <f>IF(FIND(Tabell2[[#Headers],[Politiska åsikter]],Tabell2[[#This Row],[2.2 Ange vilken typ av känsliga personuppgifter som kommer behandlas i projektet.]])&gt;0,Tabell2[[#Headers],[Politiska åsikter]],0)</f>
        <v>#VALUE!</v>
      </c>
      <c r="AB160" s="22" t="e">
        <f>IF(FIND(Tabell2[[#Headers],[Religiös eller filosofisk övertygelse]],Tabell2[[#This Row],[2.2 Ange vilken typ av känsliga personuppgifter som kommer behandlas i projektet.]])&gt;0,Tabell2[[#Headers],[Religiös eller filosofisk övertygelse]],0)</f>
        <v>#VALUE!</v>
      </c>
      <c r="AC160" s="1" t="s">
        <v>2600</v>
      </c>
      <c r="AD160" s="1"/>
      <c r="AE160" s="27">
        <v>43971</v>
      </c>
      <c r="AF160" s="10">
        <f>Tabell2[[#This Row],[5.1 Beräknat startdatum]]</f>
        <v>43971</v>
      </c>
      <c r="AG160" s="10">
        <f>IF(Tabell2[[#This Row],[Beräknat startdatum]]="Godkännandedatum",INDEX('EPM diarie'!D:H,MATCH(Tabell2[[#This Row],[DNR]],'EPM diarie'!D:D,0),5),Tabell2[[#This Row],[Beräknat startdatum]])</f>
        <v>43971</v>
      </c>
      <c r="AH160" s="27">
        <v>44336</v>
      </c>
      <c r="AI160" s="10">
        <f>Tabell2[[#This Row],[5.2 Beräknat slutdatum]]</f>
        <v>44336</v>
      </c>
      <c r="AJ160" s="22">
        <f>Tabell2[[#This Row],[Beräknat slutdatum]]-Tabell2[[#This Row],[Kolumn1]]</f>
        <v>365</v>
      </c>
      <c r="AK160" s="1" t="s">
        <v>2840</v>
      </c>
      <c r="AL160" s="1">
        <v>40</v>
      </c>
      <c r="AM160" s="1" t="s">
        <v>29</v>
      </c>
      <c r="AN160" s="2" t="s">
        <v>29</v>
      </c>
      <c r="AO160" s="54">
        <f>Tabell2[[#This Row],[Beräknat slutdatum]]-Tabell2[[#This Row],[Kolumn1]]</f>
        <v>365</v>
      </c>
    </row>
    <row r="161" spans="1:41" x14ac:dyDescent="0.25">
      <c r="A161" s="19" t="s">
        <v>1125</v>
      </c>
      <c r="B161" s="20" t="str">
        <f>INDEX('EPM diarie'!D:E,MATCH(Tabell2[[#This Row],[DNR]],'EPM diarie'!D:D,0),2)</f>
        <v>Mag-tarmsymtom vid Covid-19-infektion</v>
      </c>
      <c r="C161" s="21" t="s">
        <v>27</v>
      </c>
      <c r="D161" s="1" t="s">
        <v>61</v>
      </c>
      <c r="E161" s="1" t="str">
        <f>INDEX('EPM diarie'!D:J,MATCH(Tabell2[[#This Row],[DNR]],'EPM diarie'!D:D,0),7)</f>
        <v>Västra</v>
      </c>
      <c r="F161" s="1" t="s">
        <v>27</v>
      </c>
      <c r="G161" s="1"/>
      <c r="H161" s="1"/>
      <c r="I161" s="1"/>
      <c r="J161" s="1"/>
      <c r="K161" s="1" t="s">
        <v>165</v>
      </c>
      <c r="L161" s="1"/>
      <c r="M161" s="1" t="s">
        <v>29</v>
      </c>
      <c r="N161" s="1" t="s">
        <v>2564</v>
      </c>
      <c r="O16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1" s="22" t="e">
        <f>IF(FIND(Tabell2[[#Headers],[4 § 4 Forskningen avser ett fysiskt ingrepp på en avliden människa.]],Tabell2[[#This Row],[2.1 På vilket eller vilka sätt handlar projektet om forskning]])&gt;0,Tabell2[[#Headers],[4 § 4 Forskningen avser ett fysiskt ingrepp på en avliden människa.]],0)</f>
        <v>#VALUE!</v>
      </c>
      <c r="T16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1" s="1" t="s">
        <v>1796</v>
      </c>
      <c r="V161" s="22" t="str">
        <f>IF(FIND(Tabell2[[#Headers],[Hälsa]],Tabell2[[#This Row],[2.2 Ange vilken typ av känsliga personuppgifter som kommer behandlas i projektet.]])&gt;0,Tabell2[[#Headers],[Hälsa]],0)</f>
        <v>Hälsa</v>
      </c>
      <c r="W161" s="22" t="e">
        <f>IF(FIND(Tabell2[[#Headers],[Genetiska uppgifter]],Tabell2[[#This Row],[2.2 Ange vilken typ av känsliga personuppgifter som kommer behandlas i projektet.]])&gt;0,Tabell2[[#Headers],[Genetiska uppgifter]],0)</f>
        <v>#VALUE!</v>
      </c>
      <c r="X161" s="22" t="str">
        <f>IF(FIND(Tabell2[[#Headers],[Ras eller etniskt ursprung]],Tabell2[[#This Row],[2.2 Ange vilken typ av känsliga personuppgifter som kommer behandlas i projektet.]])&gt;0,Tabell2[[#Headers],[Ras eller etniskt ursprung]],0)</f>
        <v>Ras eller etniskt ursprung</v>
      </c>
      <c r="Y161" s="22" t="e">
        <f>IF(FIND(Tabell2[[#Headers],[Biometriska uppgifter]],Tabell2[[#This Row],[2.2 Ange vilken typ av känsliga personuppgifter som kommer behandlas i projektet.]])&gt;0,Tabell2[[#Headers],[Biometriska uppgifter]],0)</f>
        <v>#VALUE!</v>
      </c>
      <c r="Z161" s="22" t="e">
        <f>IF(FIND(Tabell2[[#Headers],[En persons sexualliv]],Tabell2[[#This Row],[2.2 Ange vilken typ av känsliga personuppgifter som kommer behandlas i projektet.]])&gt;0,Tabell2[[#Headers],[En persons sexualliv]],0)</f>
        <v>#VALUE!</v>
      </c>
      <c r="AA161" s="22" t="e">
        <f>IF(FIND(Tabell2[[#Headers],[Politiska åsikter]],Tabell2[[#This Row],[2.2 Ange vilken typ av känsliga personuppgifter som kommer behandlas i projektet.]])&gt;0,Tabell2[[#Headers],[Politiska åsikter]],0)</f>
        <v>#VALUE!</v>
      </c>
      <c r="AB161" s="22" t="e">
        <f>IF(FIND(Tabell2[[#Headers],[Religiös eller filosofisk övertygelse]],Tabell2[[#This Row],[2.2 Ange vilken typ av känsliga personuppgifter som kommer behandlas i projektet.]])&gt;0,Tabell2[[#Headers],[Religiös eller filosofisk övertygelse]],0)</f>
        <v>#VALUE!</v>
      </c>
      <c r="AC161" s="1" t="s">
        <v>2601</v>
      </c>
      <c r="AD161" s="1"/>
      <c r="AE161" s="27">
        <v>43983</v>
      </c>
      <c r="AF161" s="10">
        <f>Tabell2[[#This Row],[5.1 Beräknat startdatum]]</f>
        <v>43983</v>
      </c>
      <c r="AG161" s="10">
        <f>IF(Tabell2[[#This Row],[Beräknat startdatum]]="Godkännandedatum",INDEX('EPM diarie'!D:H,MATCH(Tabell2[[#This Row],[DNR]],'EPM diarie'!D:D,0),5),Tabell2[[#This Row],[Beräknat startdatum]])</f>
        <v>43983</v>
      </c>
      <c r="AH161" s="26" t="s">
        <v>2766</v>
      </c>
      <c r="AI161" s="10">
        <v>44407</v>
      </c>
      <c r="AJ161" s="22">
        <f>Tabell2[[#This Row],[Beräknat slutdatum]]-Tabell2[[#This Row],[Kolumn1]]</f>
        <v>424</v>
      </c>
      <c r="AK161" s="1" t="s">
        <v>2841</v>
      </c>
      <c r="AL161" s="1">
        <v>75</v>
      </c>
      <c r="AM161" s="1" t="s">
        <v>29</v>
      </c>
      <c r="AN161" s="2" t="s">
        <v>29</v>
      </c>
      <c r="AO161" s="54">
        <f>Tabell2[[#This Row],[Beräknat slutdatum]]-Tabell2[[#This Row],[Kolumn1]]</f>
        <v>424</v>
      </c>
    </row>
    <row r="162" spans="1:41" x14ac:dyDescent="0.25">
      <c r="A162" s="19" t="s">
        <v>238</v>
      </c>
      <c r="B162" s="20" t="str">
        <f>INDEX('EPM diarie'!D:E,MATCH(Tabell2[[#This Row],[DNR]],'EPM diarie'!D:D,0),2)</f>
        <v>Åtgärder för minskad luftsmitta till vårdpersonal i möte med patienter</v>
      </c>
      <c r="C162" s="21" t="s">
        <v>27</v>
      </c>
      <c r="D162" s="1" t="s">
        <v>211</v>
      </c>
      <c r="E162" s="1" t="str">
        <f>INDEX('EPM diarie'!D:J,MATCH(Tabell2[[#This Row],[DNR]],'EPM diarie'!D:D,0),7)</f>
        <v>Södra</v>
      </c>
      <c r="F162" s="1" t="s">
        <v>105</v>
      </c>
      <c r="G162" s="1"/>
      <c r="H162" s="1"/>
      <c r="I162" s="1"/>
      <c r="J162" s="1"/>
      <c r="K162" s="1"/>
      <c r="L162" s="1" t="s">
        <v>166</v>
      </c>
      <c r="M162" s="1" t="s">
        <v>29</v>
      </c>
      <c r="N162" s="1" t="s">
        <v>2564</v>
      </c>
      <c r="O16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2" s="22" t="e">
        <f>IF(FIND(Tabell2[[#Headers],[4 § 4 Forskningen avser ett fysiskt ingrepp på en avliden människa.]],Tabell2[[#This Row],[2.1 På vilket eller vilka sätt handlar projektet om forskning]])&gt;0,Tabell2[[#Headers],[4 § 4 Forskningen avser ett fysiskt ingrepp på en avliden människa.]],0)</f>
        <v>#VALUE!</v>
      </c>
      <c r="T16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2" s="1" t="s">
        <v>30</v>
      </c>
      <c r="V162" s="22" t="str">
        <f>IF(FIND(Tabell2[[#Headers],[Hälsa]],Tabell2[[#This Row],[2.2 Ange vilken typ av känsliga personuppgifter som kommer behandlas i projektet.]])&gt;0,Tabell2[[#Headers],[Hälsa]],0)</f>
        <v>Hälsa</v>
      </c>
      <c r="W162" s="22" t="e">
        <f>IF(FIND(Tabell2[[#Headers],[Genetiska uppgifter]],Tabell2[[#This Row],[2.2 Ange vilken typ av känsliga personuppgifter som kommer behandlas i projektet.]])&gt;0,Tabell2[[#Headers],[Genetiska uppgifter]],0)</f>
        <v>#VALUE!</v>
      </c>
      <c r="X162" s="22" t="e">
        <f>IF(FIND(Tabell2[[#Headers],[Ras eller etniskt ursprung]],Tabell2[[#This Row],[2.2 Ange vilken typ av känsliga personuppgifter som kommer behandlas i projektet.]])&gt;0,Tabell2[[#Headers],[Ras eller etniskt ursprung]],0)</f>
        <v>#VALUE!</v>
      </c>
      <c r="Y162" s="22" t="e">
        <f>IF(FIND(Tabell2[[#Headers],[Biometriska uppgifter]],Tabell2[[#This Row],[2.2 Ange vilken typ av känsliga personuppgifter som kommer behandlas i projektet.]])&gt;0,Tabell2[[#Headers],[Biometriska uppgifter]],0)</f>
        <v>#VALUE!</v>
      </c>
      <c r="Z162" s="22" t="e">
        <f>IF(FIND(Tabell2[[#Headers],[En persons sexualliv]],Tabell2[[#This Row],[2.2 Ange vilken typ av känsliga personuppgifter som kommer behandlas i projektet.]])&gt;0,Tabell2[[#Headers],[En persons sexualliv]],0)</f>
        <v>#VALUE!</v>
      </c>
      <c r="AA162" s="22" t="e">
        <f>IF(FIND(Tabell2[[#Headers],[Politiska åsikter]],Tabell2[[#This Row],[2.2 Ange vilken typ av känsliga personuppgifter som kommer behandlas i projektet.]])&gt;0,Tabell2[[#Headers],[Politiska åsikter]],0)</f>
        <v>#VALUE!</v>
      </c>
      <c r="AB162" s="22" t="e">
        <f>IF(FIND(Tabell2[[#Headers],[Religiös eller filosofisk övertygelse]],Tabell2[[#This Row],[2.2 Ange vilken typ av känsliga personuppgifter som kommer behandlas i projektet.]])&gt;0,Tabell2[[#Headers],[Religiös eller filosofisk övertygelse]],0)</f>
        <v>#VALUE!</v>
      </c>
      <c r="AC162" s="1" t="s">
        <v>2602</v>
      </c>
      <c r="AD162" s="1"/>
      <c r="AE162" s="26" t="s">
        <v>2704</v>
      </c>
      <c r="AF162" s="10">
        <v>43921</v>
      </c>
      <c r="AG162" s="10">
        <f>IF(Tabell2[[#This Row],[Beräknat startdatum]]="Godkännandedatum",INDEX('EPM diarie'!D:H,MATCH(Tabell2[[#This Row],[DNR]],'EPM diarie'!D:D,0),5),Tabell2[[#This Row],[Beräknat startdatum]])</f>
        <v>43921</v>
      </c>
      <c r="AH162" s="26" t="s">
        <v>2767</v>
      </c>
      <c r="AI162" s="10">
        <v>45443</v>
      </c>
      <c r="AJ162" s="22">
        <f>Tabell2[[#This Row],[Beräknat slutdatum]]-Tabell2[[#This Row],[Kolumn1]]</f>
        <v>1522</v>
      </c>
      <c r="AK162" s="1" t="s">
        <v>2842</v>
      </c>
      <c r="AL162" s="1">
        <v>10</v>
      </c>
      <c r="AM162" s="1" t="s">
        <v>29</v>
      </c>
      <c r="AN162" s="2" t="s">
        <v>29</v>
      </c>
      <c r="AO162" s="54">
        <f>Tabell2[[#This Row],[Beräknat slutdatum]]-Tabell2[[#This Row],[Kolumn1]]</f>
        <v>1522</v>
      </c>
    </row>
    <row r="163" spans="1:41" x14ac:dyDescent="0.25">
      <c r="A163" s="19" t="s">
        <v>425</v>
      </c>
      <c r="B163" s="20" t="str">
        <f>INDEX('EPM diarie'!D:E,MATCH(Tabell2[[#This Row],[DNR]],'EPM diarie'!D:D,0),2)</f>
        <v>Skattning av funktionsnivå och skörhet hos hospitaliserade patienter med covid-19 och dess betydelse för mortalitet och fortsatt hospitalisering</v>
      </c>
      <c r="C163" s="21" t="s">
        <v>27</v>
      </c>
      <c r="D163" s="1" t="s">
        <v>428</v>
      </c>
      <c r="E163" s="1" t="str">
        <f>INDEX('EPM diarie'!D:J,MATCH(Tabell2[[#This Row],[DNR]],'EPM diarie'!D:D,0),7)</f>
        <v>Uppsala-Örebro</v>
      </c>
      <c r="F163" s="1" t="s">
        <v>27</v>
      </c>
      <c r="G163" s="1"/>
      <c r="H163" s="1" t="s">
        <v>162</v>
      </c>
      <c r="I163" s="1"/>
      <c r="J163" s="1"/>
      <c r="K163" s="1"/>
      <c r="L163" s="1"/>
      <c r="M163" s="1" t="s">
        <v>29</v>
      </c>
      <c r="N163" s="1" t="s">
        <v>2564</v>
      </c>
      <c r="O16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3" s="22" t="e">
        <f>IF(FIND(Tabell2[[#Headers],[4 § 4 Forskningen avser ett fysiskt ingrepp på en avliden människa.]],Tabell2[[#This Row],[2.1 På vilket eller vilka sätt handlar projektet om forskning]])&gt;0,Tabell2[[#Headers],[4 § 4 Forskningen avser ett fysiskt ingrepp på en avliden människa.]],0)</f>
        <v>#VALUE!</v>
      </c>
      <c r="T16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3" s="1" t="s">
        <v>1796</v>
      </c>
      <c r="V163" s="22" t="str">
        <f>IF(FIND(Tabell2[[#Headers],[Hälsa]],Tabell2[[#This Row],[2.2 Ange vilken typ av känsliga personuppgifter som kommer behandlas i projektet.]])&gt;0,Tabell2[[#Headers],[Hälsa]],0)</f>
        <v>Hälsa</v>
      </c>
      <c r="W163" s="22" t="e">
        <f>IF(FIND(Tabell2[[#Headers],[Genetiska uppgifter]],Tabell2[[#This Row],[2.2 Ange vilken typ av känsliga personuppgifter som kommer behandlas i projektet.]])&gt;0,Tabell2[[#Headers],[Genetiska uppgifter]],0)</f>
        <v>#VALUE!</v>
      </c>
      <c r="X163" s="22" t="str">
        <f>IF(FIND(Tabell2[[#Headers],[Ras eller etniskt ursprung]],Tabell2[[#This Row],[2.2 Ange vilken typ av känsliga personuppgifter som kommer behandlas i projektet.]])&gt;0,Tabell2[[#Headers],[Ras eller etniskt ursprung]],0)</f>
        <v>Ras eller etniskt ursprung</v>
      </c>
      <c r="Y163" s="22" t="e">
        <f>IF(FIND(Tabell2[[#Headers],[Biometriska uppgifter]],Tabell2[[#This Row],[2.2 Ange vilken typ av känsliga personuppgifter som kommer behandlas i projektet.]])&gt;0,Tabell2[[#Headers],[Biometriska uppgifter]],0)</f>
        <v>#VALUE!</v>
      </c>
      <c r="Z163" s="22" t="e">
        <f>IF(FIND(Tabell2[[#Headers],[En persons sexualliv]],Tabell2[[#This Row],[2.2 Ange vilken typ av känsliga personuppgifter som kommer behandlas i projektet.]])&gt;0,Tabell2[[#Headers],[En persons sexualliv]],0)</f>
        <v>#VALUE!</v>
      </c>
      <c r="AA163" s="22" t="e">
        <f>IF(FIND(Tabell2[[#Headers],[Politiska åsikter]],Tabell2[[#This Row],[2.2 Ange vilken typ av känsliga personuppgifter som kommer behandlas i projektet.]])&gt;0,Tabell2[[#Headers],[Politiska åsikter]],0)</f>
        <v>#VALUE!</v>
      </c>
      <c r="AB163" s="22" t="e">
        <f>IF(FIND(Tabell2[[#Headers],[Religiös eller filosofisk övertygelse]],Tabell2[[#This Row],[2.2 Ange vilken typ av känsliga personuppgifter som kommer behandlas i projektet.]])&gt;0,Tabell2[[#Headers],[Religiös eller filosofisk övertygelse]],0)</f>
        <v>#VALUE!</v>
      </c>
      <c r="AC163" s="1" t="s">
        <v>2603</v>
      </c>
      <c r="AD163" s="1"/>
      <c r="AE163" s="26" t="s">
        <v>1962</v>
      </c>
      <c r="AF163" s="10" t="s">
        <v>174</v>
      </c>
      <c r="AG163" s="10">
        <f>IF(Tabell2[[#This Row],[Beräknat startdatum]]="Godkännandedatum",INDEX('EPM diarie'!D:H,MATCH(Tabell2[[#This Row],[DNR]],'EPM diarie'!D:D,0),5),Tabell2[[#This Row],[Beräknat startdatum]])</f>
        <v>43984</v>
      </c>
      <c r="AH163" s="26" t="s">
        <v>2768</v>
      </c>
      <c r="AI163" s="10">
        <v>44074</v>
      </c>
      <c r="AJ163" s="22">
        <f>Tabell2[[#This Row],[Beräknat slutdatum]]-Tabell2[[#This Row],[Kolumn1]]</f>
        <v>90</v>
      </c>
      <c r="AK163" s="1" t="s">
        <v>2843</v>
      </c>
      <c r="AL163" s="1">
        <v>350</v>
      </c>
      <c r="AM163" s="1" t="s">
        <v>29</v>
      </c>
      <c r="AN163" s="2" t="s">
        <v>29</v>
      </c>
      <c r="AO163" s="54">
        <f>Tabell2[[#This Row],[Beräknat slutdatum]]-Tabell2[[#This Row],[Kolumn1]]</f>
        <v>90</v>
      </c>
    </row>
    <row r="164" spans="1:41" x14ac:dyDescent="0.25">
      <c r="A164" s="19" t="s">
        <v>735</v>
      </c>
      <c r="B164" s="20" t="str">
        <f>INDEX('EPM diarie'!D:E,MATCH(Tabell2[[#This Row],[DNR]],'EPM diarie'!D:D,0),2)</f>
        <v>Psykiska hälsoeffekter av COVID_19-utbrottet - en longitudinell internationell jämförelse</v>
      </c>
      <c r="C164" s="21" t="s">
        <v>27</v>
      </c>
      <c r="D164" s="1" t="s">
        <v>52</v>
      </c>
      <c r="E164" s="1" t="str">
        <f>INDEX('EPM diarie'!D:J,MATCH(Tabell2[[#This Row],[DNR]],'EPM diarie'!D:D,0),7)</f>
        <v>Stockholms</v>
      </c>
      <c r="F164" s="1" t="s">
        <v>2547</v>
      </c>
      <c r="G164" s="1"/>
      <c r="H164" s="1"/>
      <c r="I164" s="1" t="s">
        <v>163</v>
      </c>
      <c r="J164" s="1"/>
      <c r="K164" s="1"/>
      <c r="L164" s="1"/>
      <c r="M164" s="1" t="s">
        <v>29</v>
      </c>
      <c r="N164" s="1" t="s">
        <v>2564</v>
      </c>
      <c r="O16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4" s="22" t="e">
        <f>IF(FIND(Tabell2[[#Headers],[4 § 4 Forskningen avser ett fysiskt ingrepp på en avliden människa.]],Tabell2[[#This Row],[2.1 På vilket eller vilka sätt handlar projektet om forskning]])&gt;0,Tabell2[[#Headers],[4 § 4 Forskningen avser ett fysiskt ingrepp på en avliden människa.]],0)</f>
        <v>#VALUE!</v>
      </c>
      <c r="T16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4" s="1" t="s">
        <v>30</v>
      </c>
      <c r="V164" s="22" t="str">
        <f>IF(FIND(Tabell2[[#Headers],[Hälsa]],Tabell2[[#This Row],[2.2 Ange vilken typ av känsliga personuppgifter som kommer behandlas i projektet.]])&gt;0,Tabell2[[#Headers],[Hälsa]],0)</f>
        <v>Hälsa</v>
      </c>
      <c r="W164" s="22" t="e">
        <f>IF(FIND(Tabell2[[#Headers],[Genetiska uppgifter]],Tabell2[[#This Row],[2.2 Ange vilken typ av känsliga personuppgifter som kommer behandlas i projektet.]])&gt;0,Tabell2[[#Headers],[Genetiska uppgifter]],0)</f>
        <v>#VALUE!</v>
      </c>
      <c r="X164" s="22" t="e">
        <f>IF(FIND(Tabell2[[#Headers],[Ras eller etniskt ursprung]],Tabell2[[#This Row],[2.2 Ange vilken typ av känsliga personuppgifter som kommer behandlas i projektet.]])&gt;0,Tabell2[[#Headers],[Ras eller etniskt ursprung]],0)</f>
        <v>#VALUE!</v>
      </c>
      <c r="Y164" s="22" t="e">
        <f>IF(FIND(Tabell2[[#Headers],[Biometriska uppgifter]],Tabell2[[#This Row],[2.2 Ange vilken typ av känsliga personuppgifter som kommer behandlas i projektet.]])&gt;0,Tabell2[[#Headers],[Biometriska uppgifter]],0)</f>
        <v>#VALUE!</v>
      </c>
      <c r="Z164" s="22" t="e">
        <f>IF(FIND(Tabell2[[#Headers],[En persons sexualliv]],Tabell2[[#This Row],[2.2 Ange vilken typ av känsliga personuppgifter som kommer behandlas i projektet.]])&gt;0,Tabell2[[#Headers],[En persons sexualliv]],0)</f>
        <v>#VALUE!</v>
      </c>
      <c r="AA164" s="22" t="e">
        <f>IF(FIND(Tabell2[[#Headers],[Politiska åsikter]],Tabell2[[#This Row],[2.2 Ange vilken typ av känsliga personuppgifter som kommer behandlas i projektet.]])&gt;0,Tabell2[[#Headers],[Politiska åsikter]],0)</f>
        <v>#VALUE!</v>
      </c>
      <c r="AB164" s="22" t="e">
        <f>IF(FIND(Tabell2[[#Headers],[Religiös eller filosofisk övertygelse]],Tabell2[[#This Row],[2.2 Ange vilken typ av känsliga personuppgifter som kommer behandlas i projektet.]])&gt;0,Tabell2[[#Headers],[Religiös eller filosofisk övertygelse]],0)</f>
        <v>#VALUE!</v>
      </c>
      <c r="AC164" s="1" t="s">
        <v>2604</v>
      </c>
      <c r="AD164" s="1"/>
      <c r="AE164" s="26" t="s">
        <v>2705</v>
      </c>
      <c r="AF164" s="10" t="s">
        <v>174</v>
      </c>
      <c r="AG164" s="10">
        <f>IF(Tabell2[[#This Row],[Beräknat startdatum]]="Godkännandedatum",INDEX('EPM diarie'!D:H,MATCH(Tabell2[[#This Row],[DNR]],'EPM diarie'!D:D,0),5),Tabell2[[#This Row],[Beräknat startdatum]])</f>
        <v>43984</v>
      </c>
      <c r="AH164" s="26" t="s">
        <v>2769</v>
      </c>
      <c r="AI164" s="10" t="s">
        <v>175</v>
      </c>
      <c r="AJ164" s="22" t="e">
        <f>Tabell2[[#This Row],[Beräknat slutdatum]]-Tabell2[[#This Row],[Kolumn1]]</f>
        <v>#VALUE!</v>
      </c>
      <c r="AK164" s="1" t="s">
        <v>2844</v>
      </c>
      <c r="AL164" s="1">
        <v>300</v>
      </c>
      <c r="AM164" s="1" t="s">
        <v>29</v>
      </c>
      <c r="AN164" s="2" t="s">
        <v>29</v>
      </c>
      <c r="AO164" s="54" t="e">
        <f>Tabell2[[#This Row],[Beräknat slutdatum]]-Tabell2[[#This Row],[Kolumn1]]</f>
        <v>#VALUE!</v>
      </c>
    </row>
    <row r="165" spans="1:41" x14ac:dyDescent="0.25">
      <c r="A165" s="19" t="s">
        <v>1019</v>
      </c>
      <c r="B165" s="20" t="str">
        <f>INDEX('EPM diarie'!D:E,MATCH(Tabell2[[#This Row],[DNR]],'EPM diarie'!D:D,0),2)</f>
        <v>Lungfysiologi vid COVID-19 ARDS</v>
      </c>
      <c r="C165" s="21" t="s">
        <v>27</v>
      </c>
      <c r="D165" s="1" t="s">
        <v>34</v>
      </c>
      <c r="E165" s="1" t="str">
        <f>INDEX('EPM diarie'!D:J,MATCH(Tabell2[[#This Row],[DNR]],'EPM diarie'!D:D,0),7)</f>
        <v>Stockholms</v>
      </c>
      <c r="F165" s="1" t="s">
        <v>27</v>
      </c>
      <c r="G165" s="1"/>
      <c r="H165" s="1"/>
      <c r="I165" s="1" t="s">
        <v>163</v>
      </c>
      <c r="J165" s="1"/>
      <c r="K165" s="1"/>
      <c r="L165" s="1"/>
      <c r="M165" s="1" t="s">
        <v>29</v>
      </c>
      <c r="N165" s="1" t="s">
        <v>2561</v>
      </c>
      <c r="O16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5" s="22" t="e">
        <f>IF(FIND(Tabell2[[#Headers],[4 § 4 Forskningen avser ett fysiskt ingrepp på en avliden människa.]],Tabell2[[#This Row],[2.1 På vilket eller vilka sätt handlar projektet om forskning]])&gt;0,Tabell2[[#Headers],[4 § 4 Forskningen avser ett fysiskt ingrepp på en avliden människa.]],0)</f>
        <v>#VALUE!</v>
      </c>
      <c r="T16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5" s="1" t="s">
        <v>30</v>
      </c>
      <c r="V165" s="22" t="str">
        <f>IF(FIND(Tabell2[[#Headers],[Hälsa]],Tabell2[[#This Row],[2.2 Ange vilken typ av känsliga personuppgifter som kommer behandlas i projektet.]])&gt;0,Tabell2[[#Headers],[Hälsa]],0)</f>
        <v>Hälsa</v>
      </c>
      <c r="W165" s="22" t="e">
        <f>IF(FIND(Tabell2[[#Headers],[Genetiska uppgifter]],Tabell2[[#This Row],[2.2 Ange vilken typ av känsliga personuppgifter som kommer behandlas i projektet.]])&gt;0,Tabell2[[#Headers],[Genetiska uppgifter]],0)</f>
        <v>#VALUE!</v>
      </c>
      <c r="X165" s="22" t="e">
        <f>IF(FIND(Tabell2[[#Headers],[Ras eller etniskt ursprung]],Tabell2[[#This Row],[2.2 Ange vilken typ av känsliga personuppgifter som kommer behandlas i projektet.]])&gt;0,Tabell2[[#Headers],[Ras eller etniskt ursprung]],0)</f>
        <v>#VALUE!</v>
      </c>
      <c r="Y165" s="22" t="e">
        <f>IF(FIND(Tabell2[[#Headers],[Biometriska uppgifter]],Tabell2[[#This Row],[2.2 Ange vilken typ av känsliga personuppgifter som kommer behandlas i projektet.]])&gt;0,Tabell2[[#Headers],[Biometriska uppgifter]],0)</f>
        <v>#VALUE!</v>
      </c>
      <c r="Z165" s="22" t="e">
        <f>IF(FIND(Tabell2[[#Headers],[En persons sexualliv]],Tabell2[[#This Row],[2.2 Ange vilken typ av känsliga personuppgifter som kommer behandlas i projektet.]])&gt;0,Tabell2[[#Headers],[En persons sexualliv]],0)</f>
        <v>#VALUE!</v>
      </c>
      <c r="AA165" s="22" t="e">
        <f>IF(FIND(Tabell2[[#Headers],[Politiska åsikter]],Tabell2[[#This Row],[2.2 Ange vilken typ av känsliga personuppgifter som kommer behandlas i projektet.]])&gt;0,Tabell2[[#Headers],[Politiska åsikter]],0)</f>
        <v>#VALUE!</v>
      </c>
      <c r="AB165" s="22" t="e">
        <f>IF(FIND(Tabell2[[#Headers],[Religiös eller filosofisk övertygelse]],Tabell2[[#This Row],[2.2 Ange vilken typ av känsliga personuppgifter som kommer behandlas i projektet.]])&gt;0,Tabell2[[#Headers],[Religiös eller filosofisk övertygelse]],0)</f>
        <v>#VALUE!</v>
      </c>
      <c r="AC165" s="1" t="s">
        <v>2605</v>
      </c>
      <c r="AD165" s="1"/>
      <c r="AE165" s="26" t="s">
        <v>1810</v>
      </c>
      <c r="AF165" s="10" t="s">
        <v>174</v>
      </c>
      <c r="AG165" s="10">
        <f>IF(Tabell2[[#This Row],[Beräknat startdatum]]="Godkännandedatum",INDEX('EPM diarie'!D:H,MATCH(Tabell2[[#This Row],[DNR]],'EPM diarie'!D:D,0),5),Tabell2[[#This Row],[Beräknat startdatum]])</f>
        <v>43984</v>
      </c>
      <c r="AH165" s="26" t="s">
        <v>1990</v>
      </c>
      <c r="AI165" s="10" t="s">
        <v>175</v>
      </c>
      <c r="AJ165" s="22" t="e">
        <f>Tabell2[[#This Row],[Beräknat slutdatum]]-Tabell2[[#This Row],[Kolumn1]]</f>
        <v>#VALUE!</v>
      </c>
      <c r="AK165" s="1" t="s">
        <v>2845</v>
      </c>
      <c r="AL165" s="1" t="s">
        <v>175</v>
      </c>
      <c r="AM165" s="1" t="s">
        <v>29</v>
      </c>
      <c r="AN165" s="2" t="s">
        <v>60</v>
      </c>
      <c r="AO165" s="54" t="e">
        <f>Tabell2[[#This Row],[Beräknat slutdatum]]-Tabell2[[#This Row],[Kolumn1]]</f>
        <v>#VALUE!</v>
      </c>
    </row>
    <row r="166" spans="1:41" x14ac:dyDescent="0.25">
      <c r="A166" s="19" t="s">
        <v>1059</v>
      </c>
      <c r="B166" s="20" t="str">
        <f>INDEX('EPM diarie'!D:E,MATCH(Tabell2[[#This Row],[DNR]],'EPM diarie'!D:D,0),2)</f>
        <v>Hjärt-lung-riskfaktorer och allvarlig Covid-19: analys av en populationsbaserad kohort med 30 000 deltagare (SCAPIS)</v>
      </c>
      <c r="C166" s="21" t="s">
        <v>27</v>
      </c>
      <c r="D166" s="1" t="s">
        <v>52</v>
      </c>
      <c r="E166" s="1" t="str">
        <f>INDEX('EPM diarie'!D:J,MATCH(Tabell2[[#This Row],[DNR]],'EPM diarie'!D:D,0),7)</f>
        <v>Stockholms</v>
      </c>
      <c r="F166" s="1" t="s">
        <v>287</v>
      </c>
      <c r="G166" s="1"/>
      <c r="H166" s="1"/>
      <c r="I166" s="1" t="s">
        <v>163</v>
      </c>
      <c r="J166" s="1"/>
      <c r="K166" s="1" t="s">
        <v>165</v>
      </c>
      <c r="L166" s="1"/>
      <c r="M166" s="1" t="s">
        <v>29</v>
      </c>
      <c r="N166" s="1" t="s">
        <v>2564</v>
      </c>
      <c r="O16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6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6" s="22" t="e">
        <f>IF(FIND(Tabell2[[#Headers],[4 § 4 Forskningen avser ett fysiskt ingrepp på en avliden människa.]],Tabell2[[#This Row],[2.1 På vilket eller vilka sätt handlar projektet om forskning]])&gt;0,Tabell2[[#Headers],[4 § 4 Forskningen avser ett fysiskt ingrepp på en avliden människa.]],0)</f>
        <v>#VALUE!</v>
      </c>
      <c r="T16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6" s="1" t="s">
        <v>30</v>
      </c>
      <c r="V166" s="22" t="str">
        <f>IF(FIND(Tabell2[[#Headers],[Hälsa]],Tabell2[[#This Row],[2.2 Ange vilken typ av känsliga personuppgifter som kommer behandlas i projektet.]])&gt;0,Tabell2[[#Headers],[Hälsa]],0)</f>
        <v>Hälsa</v>
      </c>
      <c r="W166" s="22" t="e">
        <f>IF(FIND(Tabell2[[#Headers],[Genetiska uppgifter]],Tabell2[[#This Row],[2.2 Ange vilken typ av känsliga personuppgifter som kommer behandlas i projektet.]])&gt;0,Tabell2[[#Headers],[Genetiska uppgifter]],0)</f>
        <v>#VALUE!</v>
      </c>
      <c r="X166" s="22" t="e">
        <f>IF(FIND(Tabell2[[#Headers],[Ras eller etniskt ursprung]],Tabell2[[#This Row],[2.2 Ange vilken typ av känsliga personuppgifter som kommer behandlas i projektet.]])&gt;0,Tabell2[[#Headers],[Ras eller etniskt ursprung]],0)</f>
        <v>#VALUE!</v>
      </c>
      <c r="Y166" s="22" t="e">
        <f>IF(FIND(Tabell2[[#Headers],[Biometriska uppgifter]],Tabell2[[#This Row],[2.2 Ange vilken typ av känsliga personuppgifter som kommer behandlas i projektet.]])&gt;0,Tabell2[[#Headers],[Biometriska uppgifter]],0)</f>
        <v>#VALUE!</v>
      </c>
      <c r="Z166" s="22" t="e">
        <f>IF(FIND(Tabell2[[#Headers],[En persons sexualliv]],Tabell2[[#This Row],[2.2 Ange vilken typ av känsliga personuppgifter som kommer behandlas i projektet.]])&gt;0,Tabell2[[#Headers],[En persons sexualliv]],0)</f>
        <v>#VALUE!</v>
      </c>
      <c r="AA166" s="22" t="e">
        <f>IF(FIND(Tabell2[[#Headers],[Politiska åsikter]],Tabell2[[#This Row],[2.2 Ange vilken typ av känsliga personuppgifter som kommer behandlas i projektet.]])&gt;0,Tabell2[[#Headers],[Politiska åsikter]],0)</f>
        <v>#VALUE!</v>
      </c>
      <c r="AB166" s="22" t="e">
        <f>IF(FIND(Tabell2[[#Headers],[Religiös eller filosofisk övertygelse]],Tabell2[[#This Row],[2.2 Ange vilken typ av känsliga personuppgifter som kommer behandlas i projektet.]])&gt;0,Tabell2[[#Headers],[Religiös eller filosofisk övertygelse]],0)</f>
        <v>#VALUE!</v>
      </c>
      <c r="AC166" s="1" t="s">
        <v>2606</v>
      </c>
      <c r="AD166" s="1"/>
      <c r="AE166" s="27">
        <v>43976</v>
      </c>
      <c r="AF166" s="10">
        <f>Tabell2[[#This Row],[5.1 Beräknat startdatum]]</f>
        <v>43976</v>
      </c>
      <c r="AG166" s="10">
        <f>IF(Tabell2[[#This Row],[Beräknat startdatum]]="Godkännandedatum",INDEX('EPM diarie'!D:H,MATCH(Tabell2[[#This Row],[DNR]],'EPM diarie'!D:D,0),5),Tabell2[[#This Row],[Beräknat startdatum]])</f>
        <v>43976</v>
      </c>
      <c r="AH166" s="27">
        <v>44926</v>
      </c>
      <c r="AI166" s="10">
        <f>Tabell2[[#This Row],[5.2 Beräknat slutdatum]]</f>
        <v>44926</v>
      </c>
      <c r="AJ166" s="22">
        <f>Tabell2[[#This Row],[Beräknat slutdatum]]-Tabell2[[#This Row],[Kolumn1]]</f>
        <v>950</v>
      </c>
      <c r="AK166" s="1" t="s">
        <v>2846</v>
      </c>
      <c r="AL166" s="1">
        <v>30000</v>
      </c>
      <c r="AM166" s="1" t="s">
        <v>29</v>
      </c>
      <c r="AN166" s="2" t="s">
        <v>60</v>
      </c>
      <c r="AO166" s="54">
        <f>Tabell2[[#This Row],[Beräknat slutdatum]]-Tabell2[[#This Row],[Kolumn1]]</f>
        <v>950</v>
      </c>
    </row>
    <row r="167" spans="1:41" x14ac:dyDescent="0.25">
      <c r="A167" s="19" t="s">
        <v>1092</v>
      </c>
      <c r="B167" s="20" t="str">
        <f>INDEX('EPM diarie'!D:E,MATCH(Tabell2[[#This Row],[DNR]],'EPM diarie'!D:D,0),2)</f>
        <v>Ökar covid-19 risken att drabbas av ischemisk stroke orsakad av storkärlsocklusion?</v>
      </c>
      <c r="C167" s="21" t="s">
        <v>27</v>
      </c>
      <c r="D167" s="1" t="s">
        <v>61</v>
      </c>
      <c r="E167" s="1" t="str">
        <f>INDEX('EPM diarie'!D:J,MATCH(Tabell2[[#This Row],[DNR]],'EPM diarie'!D:D,0),7)</f>
        <v>Västra</v>
      </c>
      <c r="F167" s="1" t="s">
        <v>27</v>
      </c>
      <c r="G167" s="1"/>
      <c r="H167" s="1"/>
      <c r="I167" s="1"/>
      <c r="J167" s="1"/>
      <c r="K167" s="1" t="s">
        <v>165</v>
      </c>
      <c r="L167" s="1"/>
      <c r="M167" s="1" t="s">
        <v>29</v>
      </c>
      <c r="N167" s="1" t="s">
        <v>2561</v>
      </c>
      <c r="O16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7" s="22" t="e">
        <f>IF(FIND(Tabell2[[#Headers],[4 § 4 Forskningen avser ett fysiskt ingrepp på en avliden människa.]],Tabell2[[#This Row],[2.1 På vilket eller vilka sätt handlar projektet om forskning]])&gt;0,Tabell2[[#Headers],[4 § 4 Forskningen avser ett fysiskt ingrepp på en avliden människa.]],0)</f>
        <v>#VALUE!</v>
      </c>
      <c r="T16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7" s="1" t="s">
        <v>146</v>
      </c>
      <c r="V167" s="22" t="str">
        <f>IF(FIND(Tabell2[[#Headers],[Hälsa]],Tabell2[[#This Row],[2.2 Ange vilken typ av känsliga personuppgifter som kommer behandlas i projektet.]])&gt;0,Tabell2[[#Headers],[Hälsa]],0)</f>
        <v>Hälsa</v>
      </c>
      <c r="W167" s="22" t="str">
        <f>IF(FIND(Tabell2[[#Headers],[Genetiska uppgifter]],Tabell2[[#This Row],[2.2 Ange vilken typ av känsliga personuppgifter som kommer behandlas i projektet.]])&gt;0,Tabell2[[#Headers],[Genetiska uppgifter]],0)</f>
        <v>Genetiska uppgifter</v>
      </c>
      <c r="X167" s="22" t="e">
        <f>IF(FIND(Tabell2[[#Headers],[Ras eller etniskt ursprung]],Tabell2[[#This Row],[2.2 Ange vilken typ av känsliga personuppgifter som kommer behandlas i projektet.]])&gt;0,Tabell2[[#Headers],[Ras eller etniskt ursprung]],0)</f>
        <v>#VALUE!</v>
      </c>
      <c r="Y167" s="22" t="e">
        <f>IF(FIND(Tabell2[[#Headers],[Biometriska uppgifter]],Tabell2[[#This Row],[2.2 Ange vilken typ av känsliga personuppgifter som kommer behandlas i projektet.]])&gt;0,Tabell2[[#Headers],[Biometriska uppgifter]],0)</f>
        <v>#VALUE!</v>
      </c>
      <c r="Z167" s="22" t="e">
        <f>IF(FIND(Tabell2[[#Headers],[En persons sexualliv]],Tabell2[[#This Row],[2.2 Ange vilken typ av känsliga personuppgifter som kommer behandlas i projektet.]])&gt;0,Tabell2[[#Headers],[En persons sexualliv]],0)</f>
        <v>#VALUE!</v>
      </c>
      <c r="AA167" s="22" t="e">
        <f>IF(FIND(Tabell2[[#Headers],[Politiska åsikter]],Tabell2[[#This Row],[2.2 Ange vilken typ av känsliga personuppgifter som kommer behandlas i projektet.]])&gt;0,Tabell2[[#Headers],[Politiska åsikter]],0)</f>
        <v>#VALUE!</v>
      </c>
      <c r="AB167" s="22" t="e">
        <f>IF(FIND(Tabell2[[#Headers],[Religiös eller filosofisk övertygelse]],Tabell2[[#This Row],[2.2 Ange vilken typ av känsliga personuppgifter som kommer behandlas i projektet.]])&gt;0,Tabell2[[#Headers],[Religiös eller filosofisk övertygelse]],0)</f>
        <v>#VALUE!</v>
      </c>
      <c r="AC167" s="1" t="s">
        <v>2607</v>
      </c>
      <c r="AD167" s="1"/>
      <c r="AE167" s="26" t="s">
        <v>2706</v>
      </c>
      <c r="AF167" s="10" t="s">
        <v>174</v>
      </c>
      <c r="AG167" s="10">
        <f>IF(Tabell2[[#This Row],[Beräknat startdatum]]="Godkännandedatum",INDEX('EPM diarie'!D:H,MATCH(Tabell2[[#This Row],[DNR]],'EPM diarie'!D:D,0),5),Tabell2[[#This Row],[Beräknat startdatum]])</f>
        <v>43984</v>
      </c>
      <c r="AH167" s="26" t="s">
        <v>2770</v>
      </c>
      <c r="AI167" s="10">
        <v>44377</v>
      </c>
      <c r="AJ167" s="22">
        <f>Tabell2[[#This Row],[Beräknat slutdatum]]-Tabell2[[#This Row],[Kolumn1]]</f>
        <v>393</v>
      </c>
      <c r="AK167" s="1" t="s">
        <v>2847</v>
      </c>
      <c r="AL167" s="1">
        <v>300</v>
      </c>
      <c r="AM167" s="1" t="s">
        <v>29</v>
      </c>
      <c r="AN167" s="2" t="s">
        <v>29</v>
      </c>
      <c r="AO167" s="54">
        <f>Tabell2[[#This Row],[Beräknat slutdatum]]-Tabell2[[#This Row],[Kolumn1]]</f>
        <v>393</v>
      </c>
    </row>
    <row r="168" spans="1:41" x14ac:dyDescent="0.25">
      <c r="A168" s="19" t="s">
        <v>2538</v>
      </c>
      <c r="B168" s="20" t="e">
        <f>INDEX('EPM diarie'!D:E,MATCH(Tabell2[[#This Row],[DNR]],'EPM diarie'!D:D,0),2)</f>
        <v>#N/A</v>
      </c>
      <c r="C168" s="21" t="s">
        <v>27</v>
      </c>
      <c r="D168" s="1" t="s">
        <v>61</v>
      </c>
      <c r="E168" s="1" t="e">
        <f>INDEX('EPM diarie'!D:J,MATCH(Tabell2[[#This Row],[DNR]],'EPM diarie'!D:D,0),7)</f>
        <v>#N/A</v>
      </c>
      <c r="F168" s="1" t="s">
        <v>27</v>
      </c>
      <c r="G168" s="1"/>
      <c r="H168" s="1"/>
      <c r="I168" s="1"/>
      <c r="J168" s="1"/>
      <c r="K168" s="1" t="s">
        <v>165</v>
      </c>
      <c r="L168" s="1"/>
      <c r="M168" s="1" t="s">
        <v>29</v>
      </c>
      <c r="N168" s="1" t="s">
        <v>2561</v>
      </c>
      <c r="O16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8"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6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8" s="22" t="e">
        <f>IF(FIND(Tabell2[[#Headers],[4 § 4 Forskningen avser ett fysiskt ingrepp på en avliden människa.]],Tabell2[[#This Row],[2.1 På vilket eller vilka sätt handlar projektet om forskning]])&gt;0,Tabell2[[#Headers],[4 § 4 Forskningen avser ett fysiskt ingrepp på en avliden människa.]],0)</f>
        <v>#VALUE!</v>
      </c>
      <c r="T16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8" s="1" t="s">
        <v>30</v>
      </c>
      <c r="V168" s="22" t="str">
        <f>IF(FIND(Tabell2[[#Headers],[Hälsa]],Tabell2[[#This Row],[2.2 Ange vilken typ av känsliga personuppgifter som kommer behandlas i projektet.]])&gt;0,Tabell2[[#Headers],[Hälsa]],0)</f>
        <v>Hälsa</v>
      </c>
      <c r="W168" s="22" t="e">
        <f>IF(FIND(Tabell2[[#Headers],[Genetiska uppgifter]],Tabell2[[#This Row],[2.2 Ange vilken typ av känsliga personuppgifter som kommer behandlas i projektet.]])&gt;0,Tabell2[[#Headers],[Genetiska uppgifter]],0)</f>
        <v>#VALUE!</v>
      </c>
      <c r="X168" s="22" t="e">
        <f>IF(FIND(Tabell2[[#Headers],[Ras eller etniskt ursprung]],Tabell2[[#This Row],[2.2 Ange vilken typ av känsliga personuppgifter som kommer behandlas i projektet.]])&gt;0,Tabell2[[#Headers],[Ras eller etniskt ursprung]],0)</f>
        <v>#VALUE!</v>
      </c>
      <c r="Y168" s="22" t="e">
        <f>IF(FIND(Tabell2[[#Headers],[Biometriska uppgifter]],Tabell2[[#This Row],[2.2 Ange vilken typ av känsliga personuppgifter som kommer behandlas i projektet.]])&gt;0,Tabell2[[#Headers],[Biometriska uppgifter]],0)</f>
        <v>#VALUE!</v>
      </c>
      <c r="Z168" s="22" t="e">
        <f>IF(FIND(Tabell2[[#Headers],[En persons sexualliv]],Tabell2[[#This Row],[2.2 Ange vilken typ av känsliga personuppgifter som kommer behandlas i projektet.]])&gt;0,Tabell2[[#Headers],[En persons sexualliv]],0)</f>
        <v>#VALUE!</v>
      </c>
      <c r="AA168" s="22" t="e">
        <f>IF(FIND(Tabell2[[#Headers],[Politiska åsikter]],Tabell2[[#This Row],[2.2 Ange vilken typ av känsliga personuppgifter som kommer behandlas i projektet.]])&gt;0,Tabell2[[#Headers],[Politiska åsikter]],0)</f>
        <v>#VALUE!</v>
      </c>
      <c r="AB168" s="22" t="e">
        <f>IF(FIND(Tabell2[[#Headers],[Religiös eller filosofisk övertygelse]],Tabell2[[#This Row],[2.2 Ange vilken typ av känsliga personuppgifter som kommer behandlas i projektet.]])&gt;0,Tabell2[[#Headers],[Religiös eller filosofisk övertygelse]],0)</f>
        <v>#VALUE!</v>
      </c>
      <c r="AC168" s="1" t="s">
        <v>2608</v>
      </c>
      <c r="AD168" s="1"/>
      <c r="AE168" s="26" t="s">
        <v>2707</v>
      </c>
      <c r="AF168" s="10">
        <v>43952</v>
      </c>
      <c r="AG168" s="10">
        <f>IF(Tabell2[[#This Row],[Beräknat startdatum]]="Godkännandedatum",INDEX('EPM diarie'!D:H,MATCH(Tabell2[[#This Row],[DNR]],'EPM diarie'!D:D,0),5),Tabell2[[#This Row],[Beräknat startdatum]])</f>
        <v>43952</v>
      </c>
      <c r="AH168" s="26" t="s">
        <v>2771</v>
      </c>
      <c r="AI168" s="10">
        <v>45413</v>
      </c>
      <c r="AJ168" s="22">
        <f>Tabell2[[#This Row],[Beräknat slutdatum]]-Tabell2[[#This Row],[Kolumn1]]</f>
        <v>1461</v>
      </c>
      <c r="AK168" s="1" t="s">
        <v>2848</v>
      </c>
      <c r="AL168" s="1">
        <v>1475</v>
      </c>
      <c r="AM168" s="1" t="s">
        <v>2170</v>
      </c>
      <c r="AN168" s="2" t="s">
        <v>60</v>
      </c>
      <c r="AO168" s="54">
        <f>Tabell2[[#This Row],[Beräknat slutdatum]]-Tabell2[[#This Row],[Kolumn1]]</f>
        <v>1461</v>
      </c>
    </row>
    <row r="169" spans="1:41" x14ac:dyDescent="0.25">
      <c r="A169" s="19" t="s">
        <v>786</v>
      </c>
      <c r="B169" s="20" t="str">
        <f>INDEX('EPM diarie'!D:E,MATCH(Tabell2[[#This Row],[DNR]],'EPM diarie'!D:D,0),2)</f>
        <v>Klinisk studie för att utreda säkerhet och effekt med behandling av Covid 19 utlöst ARDS med mesenkymala
celler</v>
      </c>
      <c r="C169" s="21" t="s">
        <v>2539</v>
      </c>
      <c r="D169" s="1" t="s">
        <v>157</v>
      </c>
      <c r="E169" s="1" t="str">
        <f>INDEX('EPM diarie'!D:J,MATCH(Tabell2[[#This Row],[DNR]],'EPM diarie'!D:D,0),7)</f>
        <v>Uppsala-Örebro</v>
      </c>
      <c r="F169" s="1" t="s">
        <v>263</v>
      </c>
      <c r="G169" s="1"/>
      <c r="H169" s="1" t="s">
        <v>162</v>
      </c>
      <c r="I169" s="1"/>
      <c r="J169" s="1"/>
      <c r="K169" s="1"/>
      <c r="L169" s="1"/>
      <c r="M169" s="1" t="s">
        <v>60</v>
      </c>
      <c r="N169" s="1" t="s">
        <v>2568</v>
      </c>
      <c r="O16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6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69"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16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69" s="22" t="e">
        <f>IF(FIND(Tabell2[[#Headers],[4 § 4 Forskningen avser ett fysiskt ingrepp på en avliden människa.]],Tabell2[[#This Row],[2.1 På vilket eller vilka sätt handlar projektet om forskning]])&gt;0,Tabell2[[#Headers],[4 § 4 Forskningen avser ett fysiskt ingrepp på en avliden människa.]],0)</f>
        <v>#VALUE!</v>
      </c>
      <c r="T16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69" s="1" t="s">
        <v>30</v>
      </c>
      <c r="V169" s="22" t="str">
        <f>IF(FIND(Tabell2[[#Headers],[Hälsa]],Tabell2[[#This Row],[2.2 Ange vilken typ av känsliga personuppgifter som kommer behandlas i projektet.]])&gt;0,Tabell2[[#Headers],[Hälsa]],0)</f>
        <v>Hälsa</v>
      </c>
      <c r="W169" s="22" t="e">
        <f>IF(FIND(Tabell2[[#Headers],[Genetiska uppgifter]],Tabell2[[#This Row],[2.2 Ange vilken typ av känsliga personuppgifter som kommer behandlas i projektet.]])&gt;0,Tabell2[[#Headers],[Genetiska uppgifter]],0)</f>
        <v>#VALUE!</v>
      </c>
      <c r="X169" s="22" t="e">
        <f>IF(FIND(Tabell2[[#Headers],[Ras eller etniskt ursprung]],Tabell2[[#This Row],[2.2 Ange vilken typ av känsliga personuppgifter som kommer behandlas i projektet.]])&gt;0,Tabell2[[#Headers],[Ras eller etniskt ursprung]],0)</f>
        <v>#VALUE!</v>
      </c>
      <c r="Y169" s="22" t="e">
        <f>IF(FIND(Tabell2[[#Headers],[Biometriska uppgifter]],Tabell2[[#This Row],[2.2 Ange vilken typ av känsliga personuppgifter som kommer behandlas i projektet.]])&gt;0,Tabell2[[#Headers],[Biometriska uppgifter]],0)</f>
        <v>#VALUE!</v>
      </c>
      <c r="Z169" s="22" t="e">
        <f>IF(FIND(Tabell2[[#Headers],[En persons sexualliv]],Tabell2[[#This Row],[2.2 Ange vilken typ av känsliga personuppgifter som kommer behandlas i projektet.]])&gt;0,Tabell2[[#Headers],[En persons sexualliv]],0)</f>
        <v>#VALUE!</v>
      </c>
      <c r="AA169" s="22" t="e">
        <f>IF(FIND(Tabell2[[#Headers],[Politiska åsikter]],Tabell2[[#This Row],[2.2 Ange vilken typ av känsliga personuppgifter som kommer behandlas i projektet.]])&gt;0,Tabell2[[#Headers],[Politiska åsikter]],0)</f>
        <v>#VALUE!</v>
      </c>
      <c r="AB169" s="22" t="e">
        <f>IF(FIND(Tabell2[[#Headers],[Religiös eller filosofisk övertygelse]],Tabell2[[#This Row],[2.2 Ange vilken typ av känsliga personuppgifter som kommer behandlas i projektet.]])&gt;0,Tabell2[[#Headers],[Religiös eller filosofisk övertygelse]],0)</f>
        <v>#VALUE!</v>
      </c>
      <c r="AC169" s="1" t="s">
        <v>2609</v>
      </c>
      <c r="AD169" s="1"/>
      <c r="AE169" s="26" t="s">
        <v>2708</v>
      </c>
      <c r="AF169" s="10" t="s">
        <v>174</v>
      </c>
      <c r="AG169" s="10">
        <f>IF(Tabell2[[#This Row],[Beräknat startdatum]]="Godkännandedatum",INDEX('EPM diarie'!D:H,MATCH(Tabell2[[#This Row],[DNR]],'EPM diarie'!D:D,0),5),Tabell2[[#This Row],[Beräknat startdatum]])</f>
        <v>43985</v>
      </c>
      <c r="AH169" s="26">
        <v>2025</v>
      </c>
      <c r="AI169" s="10">
        <v>46022</v>
      </c>
      <c r="AJ169" s="22">
        <f>Tabell2[[#This Row],[Beräknat slutdatum]]-Tabell2[[#This Row],[Kolumn1]]</f>
        <v>2037</v>
      </c>
      <c r="AK169" s="1" t="s">
        <v>2849</v>
      </c>
      <c r="AL169" s="1">
        <v>9</v>
      </c>
      <c r="AM169" s="1" t="s">
        <v>29</v>
      </c>
      <c r="AN169" s="2" t="s">
        <v>60</v>
      </c>
      <c r="AO169" s="54">
        <f>Tabell2[[#This Row],[Beräknat slutdatum]]-Tabell2[[#This Row],[Kolumn1]]</f>
        <v>2037</v>
      </c>
    </row>
    <row r="170" spans="1:41" x14ac:dyDescent="0.25">
      <c r="A170" s="19" t="s">
        <v>1141</v>
      </c>
      <c r="B170" s="20" t="str">
        <f>INDEX('EPM diarie'!D:E,MATCH(Tabell2[[#This Row],[DNR]],'EPM diarie'!D:D,0),2)</f>
        <v>Covid-19 och allvarlig psykisk sjukdom</v>
      </c>
      <c r="C170" s="21" t="s">
        <v>27</v>
      </c>
      <c r="D170" s="1" t="s">
        <v>221</v>
      </c>
      <c r="E170" s="1" t="str">
        <f>INDEX('EPM diarie'!D:J,MATCH(Tabell2[[#This Row],[DNR]],'EPM diarie'!D:D,0),7)</f>
        <v>Norra</v>
      </c>
      <c r="F170" s="1" t="s">
        <v>27</v>
      </c>
      <c r="G170" s="1" t="s">
        <v>161</v>
      </c>
      <c r="H170" s="1"/>
      <c r="I170" s="1"/>
      <c r="J170" s="1"/>
      <c r="K170" s="1"/>
      <c r="L170" s="1"/>
      <c r="M170" s="1" t="s">
        <v>29</v>
      </c>
      <c r="N170" s="1" t="s">
        <v>2564</v>
      </c>
      <c r="O17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0" s="22" t="e">
        <f>IF(FIND(Tabell2[[#Headers],[4 § 4 Forskningen avser ett fysiskt ingrepp på en avliden människa.]],Tabell2[[#This Row],[2.1 På vilket eller vilka sätt handlar projektet om forskning]])&gt;0,Tabell2[[#Headers],[4 § 4 Forskningen avser ett fysiskt ingrepp på en avliden människa.]],0)</f>
        <v>#VALUE!</v>
      </c>
      <c r="T17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0" s="1" t="s">
        <v>30</v>
      </c>
      <c r="V170" s="22" t="str">
        <f>IF(FIND(Tabell2[[#Headers],[Hälsa]],Tabell2[[#This Row],[2.2 Ange vilken typ av känsliga personuppgifter som kommer behandlas i projektet.]])&gt;0,Tabell2[[#Headers],[Hälsa]],0)</f>
        <v>Hälsa</v>
      </c>
      <c r="W170" s="22" t="e">
        <f>IF(FIND(Tabell2[[#Headers],[Genetiska uppgifter]],Tabell2[[#This Row],[2.2 Ange vilken typ av känsliga personuppgifter som kommer behandlas i projektet.]])&gt;0,Tabell2[[#Headers],[Genetiska uppgifter]],0)</f>
        <v>#VALUE!</v>
      </c>
      <c r="X170" s="22" t="e">
        <f>IF(FIND(Tabell2[[#Headers],[Ras eller etniskt ursprung]],Tabell2[[#This Row],[2.2 Ange vilken typ av känsliga personuppgifter som kommer behandlas i projektet.]])&gt;0,Tabell2[[#Headers],[Ras eller etniskt ursprung]],0)</f>
        <v>#VALUE!</v>
      </c>
      <c r="Y170" s="22" t="e">
        <f>IF(FIND(Tabell2[[#Headers],[Biometriska uppgifter]],Tabell2[[#This Row],[2.2 Ange vilken typ av känsliga personuppgifter som kommer behandlas i projektet.]])&gt;0,Tabell2[[#Headers],[Biometriska uppgifter]],0)</f>
        <v>#VALUE!</v>
      </c>
      <c r="Z170" s="22" t="e">
        <f>IF(FIND(Tabell2[[#Headers],[En persons sexualliv]],Tabell2[[#This Row],[2.2 Ange vilken typ av känsliga personuppgifter som kommer behandlas i projektet.]])&gt;0,Tabell2[[#Headers],[En persons sexualliv]],0)</f>
        <v>#VALUE!</v>
      </c>
      <c r="AA170" s="22" t="e">
        <f>IF(FIND(Tabell2[[#Headers],[Politiska åsikter]],Tabell2[[#This Row],[2.2 Ange vilken typ av känsliga personuppgifter som kommer behandlas i projektet.]])&gt;0,Tabell2[[#Headers],[Politiska åsikter]],0)</f>
        <v>#VALUE!</v>
      </c>
      <c r="AB170" s="22" t="e">
        <f>IF(FIND(Tabell2[[#Headers],[Religiös eller filosofisk övertygelse]],Tabell2[[#This Row],[2.2 Ange vilken typ av känsliga personuppgifter som kommer behandlas i projektet.]])&gt;0,Tabell2[[#Headers],[Religiös eller filosofisk övertygelse]],0)</f>
        <v>#VALUE!</v>
      </c>
      <c r="AC170" s="1" t="s">
        <v>2610</v>
      </c>
      <c r="AD170" s="1"/>
      <c r="AE170" s="26" t="s">
        <v>141</v>
      </c>
      <c r="AF170" s="10">
        <v>43982</v>
      </c>
      <c r="AG170" s="10">
        <f>IF(Tabell2[[#This Row],[Beräknat startdatum]]="Godkännandedatum",INDEX('EPM diarie'!D:H,MATCH(Tabell2[[#This Row],[DNR]],'EPM diarie'!D:D,0),5),Tabell2[[#This Row],[Beräknat startdatum]])</f>
        <v>43982</v>
      </c>
      <c r="AH170" s="26" t="s">
        <v>2021</v>
      </c>
      <c r="AI170" s="10">
        <v>46387</v>
      </c>
      <c r="AJ170" s="22">
        <f>Tabell2[[#This Row],[Beräknat slutdatum]]-Tabell2[[#This Row],[Kolumn1]]</f>
        <v>2405</v>
      </c>
      <c r="AK170" s="1" t="s">
        <v>2850</v>
      </c>
      <c r="AL170" s="1">
        <v>10000000</v>
      </c>
      <c r="AM170" s="1" t="s">
        <v>29</v>
      </c>
      <c r="AN170" s="2" t="s">
        <v>60</v>
      </c>
      <c r="AO170" s="54">
        <f>Tabell2[[#This Row],[Beräknat slutdatum]]-Tabell2[[#This Row],[Kolumn1]]</f>
        <v>2405</v>
      </c>
    </row>
    <row r="171" spans="1:41" x14ac:dyDescent="0.25">
      <c r="A171" s="19" t="s">
        <v>1190</v>
      </c>
      <c r="B171" s="20" t="str">
        <f>INDEX('EPM diarie'!D:E,MATCH(Tabell2[[#This Row],[DNR]],'EPM diarie'!D:D,0),2)</f>
        <v>Epidemiologiska studier på akut njursvikt hos COVID-19 patienter</v>
      </c>
      <c r="C171" s="21" t="s">
        <v>27</v>
      </c>
      <c r="D171" s="1" t="s">
        <v>34</v>
      </c>
      <c r="E171" s="1" t="str">
        <f>INDEX('EPM diarie'!D:J,MATCH(Tabell2[[#This Row],[DNR]],'EPM diarie'!D:D,0),7)</f>
        <v>Stockholms</v>
      </c>
      <c r="F171" s="1" t="s">
        <v>27</v>
      </c>
      <c r="G171" s="1"/>
      <c r="H171" s="1"/>
      <c r="I171" s="1" t="s">
        <v>163</v>
      </c>
      <c r="J171" s="1"/>
      <c r="K171" s="1"/>
      <c r="L171" s="1"/>
      <c r="M171" s="1" t="s">
        <v>29</v>
      </c>
      <c r="N171" s="1" t="s">
        <v>2564</v>
      </c>
      <c r="O17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1" s="22" t="e">
        <f>IF(FIND(Tabell2[[#Headers],[4 § 4 Forskningen avser ett fysiskt ingrepp på en avliden människa.]],Tabell2[[#This Row],[2.1 På vilket eller vilka sätt handlar projektet om forskning]])&gt;0,Tabell2[[#Headers],[4 § 4 Forskningen avser ett fysiskt ingrepp på en avliden människa.]],0)</f>
        <v>#VALUE!</v>
      </c>
      <c r="T17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1" s="1" t="s">
        <v>30</v>
      </c>
      <c r="V171" s="22" t="str">
        <f>IF(FIND(Tabell2[[#Headers],[Hälsa]],Tabell2[[#This Row],[2.2 Ange vilken typ av känsliga personuppgifter som kommer behandlas i projektet.]])&gt;0,Tabell2[[#Headers],[Hälsa]],0)</f>
        <v>Hälsa</v>
      </c>
      <c r="W171" s="22" t="e">
        <f>IF(FIND(Tabell2[[#Headers],[Genetiska uppgifter]],Tabell2[[#This Row],[2.2 Ange vilken typ av känsliga personuppgifter som kommer behandlas i projektet.]])&gt;0,Tabell2[[#Headers],[Genetiska uppgifter]],0)</f>
        <v>#VALUE!</v>
      </c>
      <c r="X171" s="22" t="e">
        <f>IF(FIND(Tabell2[[#Headers],[Ras eller etniskt ursprung]],Tabell2[[#This Row],[2.2 Ange vilken typ av känsliga personuppgifter som kommer behandlas i projektet.]])&gt;0,Tabell2[[#Headers],[Ras eller etniskt ursprung]],0)</f>
        <v>#VALUE!</v>
      </c>
      <c r="Y171" s="22" t="e">
        <f>IF(FIND(Tabell2[[#Headers],[Biometriska uppgifter]],Tabell2[[#This Row],[2.2 Ange vilken typ av känsliga personuppgifter som kommer behandlas i projektet.]])&gt;0,Tabell2[[#Headers],[Biometriska uppgifter]],0)</f>
        <v>#VALUE!</v>
      </c>
      <c r="Z171" s="22" t="e">
        <f>IF(FIND(Tabell2[[#Headers],[En persons sexualliv]],Tabell2[[#This Row],[2.2 Ange vilken typ av känsliga personuppgifter som kommer behandlas i projektet.]])&gt;0,Tabell2[[#Headers],[En persons sexualliv]],0)</f>
        <v>#VALUE!</v>
      </c>
      <c r="AA171" s="22" t="e">
        <f>IF(FIND(Tabell2[[#Headers],[Politiska åsikter]],Tabell2[[#This Row],[2.2 Ange vilken typ av känsliga personuppgifter som kommer behandlas i projektet.]])&gt;0,Tabell2[[#Headers],[Politiska åsikter]],0)</f>
        <v>#VALUE!</v>
      </c>
      <c r="AB171" s="22" t="e">
        <f>IF(FIND(Tabell2[[#Headers],[Religiös eller filosofisk övertygelse]],Tabell2[[#This Row],[2.2 Ange vilken typ av känsliga personuppgifter som kommer behandlas i projektet.]])&gt;0,Tabell2[[#Headers],[Religiös eller filosofisk övertygelse]],0)</f>
        <v>#VALUE!</v>
      </c>
      <c r="AC171" s="1" t="s">
        <v>2611</v>
      </c>
      <c r="AD171" s="1"/>
      <c r="AE171" s="26" t="s">
        <v>48</v>
      </c>
      <c r="AF171" s="10" t="s">
        <v>174</v>
      </c>
      <c r="AG171" s="10">
        <f>IF(Tabell2[[#This Row],[Beräknat startdatum]]="Godkännandedatum",INDEX('EPM diarie'!D:H,MATCH(Tabell2[[#This Row],[DNR]],'EPM diarie'!D:D,0),5),Tabell2[[#This Row],[Beräknat startdatum]])</f>
        <v>43985</v>
      </c>
      <c r="AH171" s="26" t="s">
        <v>2772</v>
      </c>
      <c r="AI171" s="10">
        <v>46022</v>
      </c>
      <c r="AJ171" s="22">
        <f>Tabell2[[#This Row],[Beräknat slutdatum]]-Tabell2[[#This Row],[Kolumn1]]</f>
        <v>2037</v>
      </c>
      <c r="AK171" s="1" t="s">
        <v>2851</v>
      </c>
      <c r="AL171" s="1">
        <v>1500</v>
      </c>
      <c r="AM171" s="1" t="s">
        <v>29</v>
      </c>
      <c r="AN171" s="2" t="s">
        <v>60</v>
      </c>
      <c r="AO171" s="54">
        <f>Tabell2[[#This Row],[Beräknat slutdatum]]-Tabell2[[#This Row],[Kolumn1]]</f>
        <v>2037</v>
      </c>
    </row>
    <row r="172" spans="1:41" x14ac:dyDescent="0.25">
      <c r="A172" s="19" t="s">
        <v>1195</v>
      </c>
      <c r="B172" s="20" t="str">
        <f>INDEX('EPM diarie'!D:E,MATCH(Tabell2[[#This Row],[DNR]],'EPM diarie'!D:D,0),2)</f>
        <v>Forskningsprojekt provtagning covid-19 antikroppstest</v>
      </c>
      <c r="C172" s="21" t="s">
        <v>27</v>
      </c>
      <c r="D172" s="1" t="s">
        <v>2542</v>
      </c>
      <c r="E172" s="1" t="str">
        <f>INDEX('EPM diarie'!D:J,MATCH(Tabell2[[#This Row],[DNR]],'EPM diarie'!D:D,0),7)</f>
        <v>Oklart</v>
      </c>
      <c r="F172" s="1" t="s">
        <v>27</v>
      </c>
      <c r="G172" s="1"/>
      <c r="H172" s="1"/>
      <c r="I172" s="1"/>
      <c r="J172" s="1"/>
      <c r="K172" s="1"/>
      <c r="L172" s="1"/>
      <c r="M172" s="1" t="s">
        <v>29</v>
      </c>
      <c r="N172" s="1" t="s">
        <v>2564</v>
      </c>
      <c r="O17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2" s="22" t="e">
        <f>IF(FIND(Tabell2[[#Headers],[4 § 4 Forskningen avser ett fysiskt ingrepp på en avliden människa.]],Tabell2[[#This Row],[2.1 På vilket eller vilka sätt handlar projektet om forskning]])&gt;0,Tabell2[[#Headers],[4 § 4 Forskningen avser ett fysiskt ingrepp på en avliden människa.]],0)</f>
        <v>#VALUE!</v>
      </c>
      <c r="T17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2" s="1" t="s">
        <v>30</v>
      </c>
      <c r="V172" s="22" t="str">
        <f>IF(FIND(Tabell2[[#Headers],[Hälsa]],Tabell2[[#This Row],[2.2 Ange vilken typ av känsliga personuppgifter som kommer behandlas i projektet.]])&gt;0,Tabell2[[#Headers],[Hälsa]],0)</f>
        <v>Hälsa</v>
      </c>
      <c r="W172" s="22" t="e">
        <f>IF(FIND(Tabell2[[#Headers],[Genetiska uppgifter]],Tabell2[[#This Row],[2.2 Ange vilken typ av känsliga personuppgifter som kommer behandlas i projektet.]])&gt;0,Tabell2[[#Headers],[Genetiska uppgifter]],0)</f>
        <v>#VALUE!</v>
      </c>
      <c r="X172" s="22" t="e">
        <f>IF(FIND(Tabell2[[#Headers],[Ras eller etniskt ursprung]],Tabell2[[#This Row],[2.2 Ange vilken typ av känsliga personuppgifter som kommer behandlas i projektet.]])&gt;0,Tabell2[[#Headers],[Ras eller etniskt ursprung]],0)</f>
        <v>#VALUE!</v>
      </c>
      <c r="Y172" s="22" t="e">
        <f>IF(FIND(Tabell2[[#Headers],[Biometriska uppgifter]],Tabell2[[#This Row],[2.2 Ange vilken typ av känsliga personuppgifter som kommer behandlas i projektet.]])&gt;0,Tabell2[[#Headers],[Biometriska uppgifter]],0)</f>
        <v>#VALUE!</v>
      </c>
      <c r="Z172" s="22" t="e">
        <f>IF(FIND(Tabell2[[#Headers],[En persons sexualliv]],Tabell2[[#This Row],[2.2 Ange vilken typ av känsliga personuppgifter som kommer behandlas i projektet.]])&gt;0,Tabell2[[#Headers],[En persons sexualliv]],0)</f>
        <v>#VALUE!</v>
      </c>
      <c r="AA172" s="22" t="e">
        <f>IF(FIND(Tabell2[[#Headers],[Politiska åsikter]],Tabell2[[#This Row],[2.2 Ange vilken typ av känsliga personuppgifter som kommer behandlas i projektet.]])&gt;0,Tabell2[[#Headers],[Politiska åsikter]],0)</f>
        <v>#VALUE!</v>
      </c>
      <c r="AB172" s="22" t="e">
        <f>IF(FIND(Tabell2[[#Headers],[Religiös eller filosofisk övertygelse]],Tabell2[[#This Row],[2.2 Ange vilken typ av känsliga personuppgifter som kommer behandlas i projektet.]])&gt;0,Tabell2[[#Headers],[Religiös eller filosofisk övertygelse]],0)</f>
        <v>#VALUE!</v>
      </c>
      <c r="AC172" s="1" t="s">
        <v>2612</v>
      </c>
      <c r="AD172" s="1"/>
      <c r="AE172" s="26" t="s">
        <v>2709</v>
      </c>
      <c r="AF172" s="10" t="s">
        <v>174</v>
      </c>
      <c r="AG172" s="10">
        <f>IF(Tabell2[[#This Row],[Beräknat startdatum]]="Godkännandedatum",INDEX('EPM diarie'!D:H,MATCH(Tabell2[[#This Row],[DNR]],'EPM diarie'!D:D,0),5),Tabell2[[#This Row],[Beräknat startdatum]])</f>
        <v>43985</v>
      </c>
      <c r="AH172" s="26" t="s">
        <v>2773</v>
      </c>
      <c r="AI172" s="10">
        <v>44196</v>
      </c>
      <c r="AJ172" s="22">
        <f>Tabell2[[#This Row],[Beräknat slutdatum]]-Tabell2[[#This Row],[Kolumn1]]</f>
        <v>211</v>
      </c>
      <c r="AK172" s="1" t="s">
        <v>2852</v>
      </c>
      <c r="AL172" s="1">
        <v>2000</v>
      </c>
      <c r="AM172" s="1" t="s">
        <v>29</v>
      </c>
      <c r="AN172" s="2" t="s">
        <v>60</v>
      </c>
      <c r="AO172" s="54">
        <f>Tabell2[[#This Row],[Beräknat slutdatum]]-Tabell2[[#This Row],[Kolumn1]]</f>
        <v>211</v>
      </c>
    </row>
    <row r="173" spans="1:41" x14ac:dyDescent="0.25">
      <c r="A173" s="19" t="s">
        <v>1209</v>
      </c>
      <c r="B173" s="20" t="str">
        <f>INDEX('EPM diarie'!D:E,MATCH(Tabell2[[#This Row],[DNR]],'EPM diarie'!D:D,0),2)</f>
        <v>COVID-19 och hemostasrubbningar hos patienter med kronisk hemodialys</v>
      </c>
      <c r="C173" s="21" t="s">
        <v>27</v>
      </c>
      <c r="D173" s="1" t="s">
        <v>586</v>
      </c>
      <c r="E173" s="1" t="str">
        <f>INDEX('EPM diarie'!D:J,MATCH(Tabell2[[#This Row],[DNR]],'EPM diarie'!D:D,0),7)</f>
        <v>Uppsala-Örebro</v>
      </c>
      <c r="F173" s="1" t="s">
        <v>2548</v>
      </c>
      <c r="G173" s="1"/>
      <c r="H173" s="1" t="s">
        <v>162</v>
      </c>
      <c r="I173" s="1"/>
      <c r="J173" s="1"/>
      <c r="K173" s="1"/>
      <c r="L173" s="1"/>
      <c r="M173" s="1" t="s">
        <v>29</v>
      </c>
      <c r="N173" s="1" t="s">
        <v>2569</v>
      </c>
      <c r="O173" s="22" t="e">
        <f>IF(FIND(Tabell2[[#Headers],[3 § 1 Forskningen kommer att samla in känsliga personuppgifter]],Tabell2[[#This Row],[2.1 På vilket eller vilka sätt handlar projektet om forskning]])&gt;0,Tabell2[[#Headers],[3 § 1 Forskningen kommer att samla in känsliga personuppgifter]],0)</f>
        <v>#VALUE!</v>
      </c>
      <c r="P17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3" s="22" t="e">
        <f>IF(FIND(Tabell2[[#Headers],[4 § 4 Forskningen avser ett fysiskt ingrepp på en avliden människa.]],Tabell2[[#This Row],[2.1 På vilket eller vilka sätt handlar projektet om forskning]])&gt;0,Tabell2[[#Headers],[4 § 4 Forskningen avser ett fysiskt ingrepp på en avliden människa.]],0)</f>
        <v>#VALUE!</v>
      </c>
      <c r="T17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3" s="1" t="s">
        <v>30</v>
      </c>
      <c r="V173" s="22" t="str">
        <f>IF(FIND(Tabell2[[#Headers],[Hälsa]],Tabell2[[#This Row],[2.2 Ange vilken typ av känsliga personuppgifter som kommer behandlas i projektet.]])&gt;0,Tabell2[[#Headers],[Hälsa]],0)</f>
        <v>Hälsa</v>
      </c>
      <c r="W173" s="22" t="e">
        <f>IF(FIND(Tabell2[[#Headers],[Genetiska uppgifter]],Tabell2[[#This Row],[2.2 Ange vilken typ av känsliga personuppgifter som kommer behandlas i projektet.]])&gt;0,Tabell2[[#Headers],[Genetiska uppgifter]],0)</f>
        <v>#VALUE!</v>
      </c>
      <c r="X173" s="22" t="e">
        <f>IF(FIND(Tabell2[[#Headers],[Ras eller etniskt ursprung]],Tabell2[[#This Row],[2.2 Ange vilken typ av känsliga personuppgifter som kommer behandlas i projektet.]])&gt;0,Tabell2[[#Headers],[Ras eller etniskt ursprung]],0)</f>
        <v>#VALUE!</v>
      </c>
      <c r="Y173" s="22" t="e">
        <f>IF(FIND(Tabell2[[#Headers],[Biometriska uppgifter]],Tabell2[[#This Row],[2.2 Ange vilken typ av känsliga personuppgifter som kommer behandlas i projektet.]])&gt;0,Tabell2[[#Headers],[Biometriska uppgifter]],0)</f>
        <v>#VALUE!</v>
      </c>
      <c r="Z173" s="22" t="e">
        <f>IF(FIND(Tabell2[[#Headers],[En persons sexualliv]],Tabell2[[#This Row],[2.2 Ange vilken typ av känsliga personuppgifter som kommer behandlas i projektet.]])&gt;0,Tabell2[[#Headers],[En persons sexualliv]],0)</f>
        <v>#VALUE!</v>
      </c>
      <c r="AA173" s="22" t="e">
        <f>IF(FIND(Tabell2[[#Headers],[Politiska åsikter]],Tabell2[[#This Row],[2.2 Ange vilken typ av känsliga personuppgifter som kommer behandlas i projektet.]])&gt;0,Tabell2[[#Headers],[Politiska åsikter]],0)</f>
        <v>#VALUE!</v>
      </c>
      <c r="AB173" s="22" t="e">
        <f>IF(FIND(Tabell2[[#Headers],[Religiös eller filosofisk övertygelse]],Tabell2[[#This Row],[2.2 Ange vilken typ av känsliga personuppgifter som kommer behandlas i projektet.]])&gt;0,Tabell2[[#Headers],[Religiös eller filosofisk övertygelse]],0)</f>
        <v>#VALUE!</v>
      </c>
      <c r="AC173" s="1" t="s">
        <v>2613</v>
      </c>
      <c r="AD173" s="1"/>
      <c r="AE173" s="26" t="s">
        <v>2710</v>
      </c>
      <c r="AF173" s="10" t="s">
        <v>174</v>
      </c>
      <c r="AG173" s="10">
        <f>IF(Tabell2[[#This Row],[Beräknat startdatum]]="Godkännandedatum",INDEX('EPM diarie'!D:H,MATCH(Tabell2[[#This Row],[DNR]],'EPM diarie'!D:D,0),5),Tabell2[[#This Row],[Beräknat startdatum]])</f>
        <v>43985</v>
      </c>
      <c r="AH173" s="26" t="s">
        <v>2774</v>
      </c>
      <c r="AI173" s="10">
        <v>44350</v>
      </c>
      <c r="AJ173" s="22">
        <f>Tabell2[[#This Row],[Beräknat slutdatum]]-Tabell2[[#This Row],[Kolumn1]]</f>
        <v>365</v>
      </c>
      <c r="AK173" s="1" t="s">
        <v>2853</v>
      </c>
      <c r="AL173" s="1">
        <v>40</v>
      </c>
      <c r="AM173" s="1" t="s">
        <v>29</v>
      </c>
      <c r="AN173" s="2" t="s">
        <v>29</v>
      </c>
      <c r="AO173" s="54">
        <f>Tabell2[[#This Row],[Beräknat slutdatum]]-Tabell2[[#This Row],[Kolumn1]]</f>
        <v>365</v>
      </c>
    </row>
    <row r="174" spans="1:41" x14ac:dyDescent="0.25">
      <c r="A174" s="19" t="s">
        <v>401</v>
      </c>
      <c r="B174" s="20" t="str">
        <f>INDEX('EPM diarie'!D:E,MATCH(Tabell2[[#This Row],[DNR]],'EPM diarie'!D:D,0),2)</f>
        <v>Undersökning av covid-19 virus i tandvårdsmiljö för riskbedömning och prevention- KI Dnr 4-1235/2020</v>
      </c>
      <c r="C174" s="21" t="s">
        <v>27</v>
      </c>
      <c r="D174" s="1" t="s">
        <v>52</v>
      </c>
      <c r="E174" s="1" t="str">
        <f>INDEX('EPM diarie'!D:J,MATCH(Tabell2[[#This Row],[DNR]],'EPM diarie'!D:D,0),7)</f>
        <v>Stockholms</v>
      </c>
      <c r="F174" s="1" t="s">
        <v>27</v>
      </c>
      <c r="G174" s="1"/>
      <c r="H174" s="1"/>
      <c r="I174" s="1" t="s">
        <v>163</v>
      </c>
      <c r="J174" s="1"/>
      <c r="K174" s="1"/>
      <c r="L174" s="1"/>
      <c r="M174" s="1" t="s">
        <v>29</v>
      </c>
      <c r="N174" s="1" t="s">
        <v>2570</v>
      </c>
      <c r="O174" s="22" t="e">
        <f>IF(FIND(Tabell2[[#Headers],[3 § 1 Forskningen kommer att samla in känsliga personuppgifter]],Tabell2[[#This Row],[2.1 På vilket eller vilka sätt handlar projektet om forskning]])&gt;0,Tabell2[[#Headers],[3 § 1 Forskningen kommer att samla in känsliga personuppgifter]],0)</f>
        <v>#VALUE!</v>
      </c>
      <c r="P174"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4" s="22" t="e">
        <f>IF(FIND(Tabell2[[#Headers],[4 § 4 Forskningen avser ett fysiskt ingrepp på en avliden människa.]],Tabell2[[#This Row],[2.1 På vilket eller vilka sätt handlar projektet om forskning]])&gt;0,Tabell2[[#Headers],[4 § 4 Forskningen avser ett fysiskt ingrepp på en avliden människa.]],0)</f>
        <v>#VALUE!</v>
      </c>
      <c r="T17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4" s="1" t="s">
        <v>30</v>
      </c>
      <c r="V174" s="22" t="str">
        <f>IF(FIND(Tabell2[[#Headers],[Hälsa]],Tabell2[[#This Row],[2.2 Ange vilken typ av känsliga personuppgifter som kommer behandlas i projektet.]])&gt;0,Tabell2[[#Headers],[Hälsa]],0)</f>
        <v>Hälsa</v>
      </c>
      <c r="W174" s="22" t="e">
        <f>IF(FIND(Tabell2[[#Headers],[Genetiska uppgifter]],Tabell2[[#This Row],[2.2 Ange vilken typ av känsliga personuppgifter som kommer behandlas i projektet.]])&gt;0,Tabell2[[#Headers],[Genetiska uppgifter]],0)</f>
        <v>#VALUE!</v>
      </c>
      <c r="X174" s="22" t="e">
        <f>IF(FIND(Tabell2[[#Headers],[Ras eller etniskt ursprung]],Tabell2[[#This Row],[2.2 Ange vilken typ av känsliga personuppgifter som kommer behandlas i projektet.]])&gt;0,Tabell2[[#Headers],[Ras eller etniskt ursprung]],0)</f>
        <v>#VALUE!</v>
      </c>
      <c r="Y174" s="22" t="e">
        <f>IF(FIND(Tabell2[[#Headers],[Biometriska uppgifter]],Tabell2[[#This Row],[2.2 Ange vilken typ av känsliga personuppgifter som kommer behandlas i projektet.]])&gt;0,Tabell2[[#Headers],[Biometriska uppgifter]],0)</f>
        <v>#VALUE!</v>
      </c>
      <c r="Z174" s="22" t="e">
        <f>IF(FIND(Tabell2[[#Headers],[En persons sexualliv]],Tabell2[[#This Row],[2.2 Ange vilken typ av känsliga personuppgifter som kommer behandlas i projektet.]])&gt;0,Tabell2[[#Headers],[En persons sexualliv]],0)</f>
        <v>#VALUE!</v>
      </c>
      <c r="AA174" s="22" t="e">
        <f>IF(FIND(Tabell2[[#Headers],[Politiska åsikter]],Tabell2[[#This Row],[2.2 Ange vilken typ av känsliga personuppgifter som kommer behandlas i projektet.]])&gt;0,Tabell2[[#Headers],[Politiska åsikter]],0)</f>
        <v>#VALUE!</v>
      </c>
      <c r="AB174" s="22" t="e">
        <f>IF(FIND(Tabell2[[#Headers],[Religiös eller filosofisk övertygelse]],Tabell2[[#This Row],[2.2 Ange vilken typ av känsliga personuppgifter som kommer behandlas i projektet.]])&gt;0,Tabell2[[#Headers],[Religiös eller filosofisk övertygelse]],0)</f>
        <v>#VALUE!</v>
      </c>
      <c r="AC174" s="1" t="s">
        <v>2614</v>
      </c>
      <c r="AD174" s="1"/>
      <c r="AE174" s="27">
        <v>43936</v>
      </c>
      <c r="AF174" s="10">
        <v>43936</v>
      </c>
      <c r="AG174" s="10">
        <f>IF(Tabell2[[#This Row],[Beräknat startdatum]]="Godkännandedatum",INDEX('EPM diarie'!D:H,MATCH(Tabell2[[#This Row],[DNR]],'EPM diarie'!D:D,0),5),Tabell2[[#This Row],[Beräknat startdatum]])</f>
        <v>43936</v>
      </c>
      <c r="AH174" s="27">
        <v>47588</v>
      </c>
      <c r="AI174" s="10">
        <f>Tabell2[[#This Row],[5.2 Beräknat slutdatum]]</f>
        <v>47588</v>
      </c>
      <c r="AJ174" s="22">
        <f>Tabell2[[#This Row],[Beräknat slutdatum]]-Tabell2[[#This Row],[Kolumn1]]</f>
        <v>3652</v>
      </c>
      <c r="AK174" s="1" t="s">
        <v>2854</v>
      </c>
      <c r="AL174" s="1">
        <v>500</v>
      </c>
      <c r="AM174" s="1" t="s">
        <v>60</v>
      </c>
      <c r="AN174" s="2" t="s">
        <v>29</v>
      </c>
      <c r="AO174" s="54">
        <f>Tabell2[[#This Row],[Beräknat slutdatum]]-Tabell2[[#This Row],[Kolumn1]]</f>
        <v>3652</v>
      </c>
    </row>
    <row r="175" spans="1:41" x14ac:dyDescent="0.25">
      <c r="A175" s="19" t="s">
        <v>865</v>
      </c>
      <c r="B175" s="20" t="str">
        <f>INDEX('EPM diarie'!D:E,MATCH(Tabell2[[#This Row],[DNR]],'EPM diarie'!D:D,0),2)</f>
        <v>Karaktärisering av inläggning och diagnoser hos patienter med akuta hjärtstillstånd under SARS-CoV-2 pandemin jämfört med samma period före pandemin”</v>
      </c>
      <c r="C175" s="21" t="s">
        <v>27</v>
      </c>
      <c r="D175" s="1" t="s">
        <v>34</v>
      </c>
      <c r="E175" s="1" t="str">
        <f>INDEX('EPM diarie'!D:J,MATCH(Tabell2[[#This Row],[DNR]],'EPM diarie'!D:D,0),7)</f>
        <v>Stockholms</v>
      </c>
      <c r="F175" s="1" t="s">
        <v>27</v>
      </c>
      <c r="G175" s="1"/>
      <c r="H175" s="1"/>
      <c r="I175" s="1" t="s">
        <v>163</v>
      </c>
      <c r="J175" s="1"/>
      <c r="K175" s="1"/>
      <c r="L175" s="1"/>
      <c r="M175" s="1" t="s">
        <v>29</v>
      </c>
      <c r="N175" s="1" t="s">
        <v>2564</v>
      </c>
      <c r="O17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5" s="22" t="e">
        <f>IF(FIND(Tabell2[[#Headers],[4 § 4 Forskningen avser ett fysiskt ingrepp på en avliden människa.]],Tabell2[[#This Row],[2.1 På vilket eller vilka sätt handlar projektet om forskning]])&gt;0,Tabell2[[#Headers],[4 § 4 Forskningen avser ett fysiskt ingrepp på en avliden människa.]],0)</f>
        <v>#VALUE!</v>
      </c>
      <c r="T17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5" s="1" t="s">
        <v>30</v>
      </c>
      <c r="V175" s="22" t="str">
        <f>IF(FIND(Tabell2[[#Headers],[Hälsa]],Tabell2[[#This Row],[2.2 Ange vilken typ av känsliga personuppgifter som kommer behandlas i projektet.]])&gt;0,Tabell2[[#Headers],[Hälsa]],0)</f>
        <v>Hälsa</v>
      </c>
      <c r="W175" s="22" t="e">
        <f>IF(FIND(Tabell2[[#Headers],[Genetiska uppgifter]],Tabell2[[#This Row],[2.2 Ange vilken typ av känsliga personuppgifter som kommer behandlas i projektet.]])&gt;0,Tabell2[[#Headers],[Genetiska uppgifter]],0)</f>
        <v>#VALUE!</v>
      </c>
      <c r="X175" s="22" t="e">
        <f>IF(FIND(Tabell2[[#Headers],[Ras eller etniskt ursprung]],Tabell2[[#This Row],[2.2 Ange vilken typ av känsliga personuppgifter som kommer behandlas i projektet.]])&gt;0,Tabell2[[#Headers],[Ras eller etniskt ursprung]],0)</f>
        <v>#VALUE!</v>
      </c>
      <c r="Y175" s="22" t="e">
        <f>IF(FIND(Tabell2[[#Headers],[Biometriska uppgifter]],Tabell2[[#This Row],[2.2 Ange vilken typ av känsliga personuppgifter som kommer behandlas i projektet.]])&gt;0,Tabell2[[#Headers],[Biometriska uppgifter]],0)</f>
        <v>#VALUE!</v>
      </c>
      <c r="Z175" s="22" t="e">
        <f>IF(FIND(Tabell2[[#Headers],[En persons sexualliv]],Tabell2[[#This Row],[2.2 Ange vilken typ av känsliga personuppgifter som kommer behandlas i projektet.]])&gt;0,Tabell2[[#Headers],[En persons sexualliv]],0)</f>
        <v>#VALUE!</v>
      </c>
      <c r="AA175" s="22" t="e">
        <f>IF(FIND(Tabell2[[#Headers],[Politiska åsikter]],Tabell2[[#This Row],[2.2 Ange vilken typ av känsliga personuppgifter som kommer behandlas i projektet.]])&gt;0,Tabell2[[#Headers],[Politiska åsikter]],0)</f>
        <v>#VALUE!</v>
      </c>
      <c r="AB175" s="22" t="e">
        <f>IF(FIND(Tabell2[[#Headers],[Religiös eller filosofisk övertygelse]],Tabell2[[#This Row],[2.2 Ange vilken typ av känsliga personuppgifter som kommer behandlas i projektet.]])&gt;0,Tabell2[[#Headers],[Religiös eller filosofisk övertygelse]],0)</f>
        <v>#VALUE!</v>
      </c>
      <c r="AC175" s="1" t="s">
        <v>2615</v>
      </c>
      <c r="AD175" s="1"/>
      <c r="AE175" s="26" t="s">
        <v>2711</v>
      </c>
      <c r="AF175" s="10">
        <v>43961</v>
      </c>
      <c r="AG175" s="10">
        <f>IF(Tabell2[[#This Row],[Beräknat startdatum]]="Godkännandedatum",INDEX('EPM diarie'!D:H,MATCH(Tabell2[[#This Row],[DNR]],'EPM diarie'!D:D,0),5),Tabell2[[#This Row],[Beräknat startdatum]])</f>
        <v>43961</v>
      </c>
      <c r="AH175" s="26" t="s">
        <v>2775</v>
      </c>
      <c r="AI175" s="10">
        <v>43992</v>
      </c>
      <c r="AJ175" s="22">
        <f>Tabell2[[#This Row],[Beräknat slutdatum]]-Tabell2[[#This Row],[Kolumn1]]</f>
        <v>31</v>
      </c>
      <c r="AK175" s="1" t="s">
        <v>2855</v>
      </c>
      <c r="AL175" s="1">
        <v>5000</v>
      </c>
      <c r="AM175" s="1" t="s">
        <v>29</v>
      </c>
      <c r="AN175" s="2" t="s">
        <v>29</v>
      </c>
      <c r="AO175" s="54">
        <f>Tabell2[[#This Row],[Beräknat slutdatum]]-Tabell2[[#This Row],[Kolumn1]]</f>
        <v>31</v>
      </c>
    </row>
    <row r="176" spans="1:41" x14ac:dyDescent="0.25">
      <c r="A176" s="19" t="s">
        <v>1258</v>
      </c>
      <c r="B176" s="20" t="str">
        <f>INDEX('EPM diarie'!D:E,MATCH(Tabell2[[#This Row],[DNR]],'EPM diarie'!D:D,0),2)</f>
        <v>Bedömning av inverkan av SARS-COV2 infektion på det kardiovaskulära systemet under pågående COVID-pandemi</v>
      </c>
      <c r="C176" s="21" t="s">
        <v>27</v>
      </c>
      <c r="D176" s="1" t="s">
        <v>127</v>
      </c>
      <c r="E176" s="1" t="str">
        <f>INDEX('EPM diarie'!D:J,MATCH(Tabell2[[#This Row],[DNR]],'EPM diarie'!D:D,0),7)</f>
        <v>Sydöstra</v>
      </c>
      <c r="F176" s="1" t="s">
        <v>27</v>
      </c>
      <c r="G176" s="1"/>
      <c r="H176" s="1"/>
      <c r="I176" s="1"/>
      <c r="J176" s="1" t="s">
        <v>164</v>
      </c>
      <c r="K176" s="1"/>
      <c r="L176" s="1"/>
      <c r="M176" s="1" t="s">
        <v>29</v>
      </c>
      <c r="N176" s="1" t="s">
        <v>2567</v>
      </c>
      <c r="O17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6" s="22" t="e">
        <f>IF(FIND(Tabell2[[#Headers],[4 § 4 Forskningen avser ett fysiskt ingrepp på en avliden människa.]],Tabell2[[#This Row],[2.1 På vilket eller vilka sätt handlar projektet om forskning]])&gt;0,Tabell2[[#Headers],[4 § 4 Forskningen avser ett fysiskt ingrepp på en avliden människa.]],0)</f>
        <v>#VALUE!</v>
      </c>
      <c r="T17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6" s="1" t="s">
        <v>30</v>
      </c>
      <c r="V176" s="22" t="str">
        <f>IF(FIND(Tabell2[[#Headers],[Hälsa]],Tabell2[[#This Row],[2.2 Ange vilken typ av känsliga personuppgifter som kommer behandlas i projektet.]])&gt;0,Tabell2[[#Headers],[Hälsa]],0)</f>
        <v>Hälsa</v>
      </c>
      <c r="W176" s="22" t="e">
        <f>IF(FIND(Tabell2[[#Headers],[Genetiska uppgifter]],Tabell2[[#This Row],[2.2 Ange vilken typ av känsliga personuppgifter som kommer behandlas i projektet.]])&gt;0,Tabell2[[#Headers],[Genetiska uppgifter]],0)</f>
        <v>#VALUE!</v>
      </c>
      <c r="X176" s="22" t="e">
        <f>IF(FIND(Tabell2[[#Headers],[Ras eller etniskt ursprung]],Tabell2[[#This Row],[2.2 Ange vilken typ av känsliga personuppgifter som kommer behandlas i projektet.]])&gt;0,Tabell2[[#Headers],[Ras eller etniskt ursprung]],0)</f>
        <v>#VALUE!</v>
      </c>
      <c r="Y176" s="22" t="e">
        <f>IF(FIND(Tabell2[[#Headers],[Biometriska uppgifter]],Tabell2[[#This Row],[2.2 Ange vilken typ av känsliga personuppgifter som kommer behandlas i projektet.]])&gt;0,Tabell2[[#Headers],[Biometriska uppgifter]],0)</f>
        <v>#VALUE!</v>
      </c>
      <c r="Z176" s="22" t="e">
        <f>IF(FIND(Tabell2[[#Headers],[En persons sexualliv]],Tabell2[[#This Row],[2.2 Ange vilken typ av känsliga personuppgifter som kommer behandlas i projektet.]])&gt;0,Tabell2[[#Headers],[En persons sexualliv]],0)</f>
        <v>#VALUE!</v>
      </c>
      <c r="AA176" s="22" t="e">
        <f>IF(FIND(Tabell2[[#Headers],[Politiska åsikter]],Tabell2[[#This Row],[2.2 Ange vilken typ av känsliga personuppgifter som kommer behandlas i projektet.]])&gt;0,Tabell2[[#Headers],[Politiska åsikter]],0)</f>
        <v>#VALUE!</v>
      </c>
      <c r="AB176" s="22" t="e">
        <f>IF(FIND(Tabell2[[#Headers],[Religiös eller filosofisk övertygelse]],Tabell2[[#This Row],[2.2 Ange vilken typ av känsliga personuppgifter som kommer behandlas i projektet.]])&gt;0,Tabell2[[#Headers],[Religiös eller filosofisk övertygelse]],0)</f>
        <v>#VALUE!</v>
      </c>
      <c r="AC176" s="1" t="s">
        <v>2616</v>
      </c>
      <c r="AD176" s="1"/>
      <c r="AE176" s="26" t="s">
        <v>2712</v>
      </c>
      <c r="AF176" s="10" t="s">
        <v>174</v>
      </c>
      <c r="AG176" s="10">
        <f>IF(Tabell2[[#This Row],[Beräknat startdatum]]="Godkännandedatum",INDEX('EPM diarie'!D:H,MATCH(Tabell2[[#This Row],[DNR]],'EPM diarie'!D:D,0),5),Tabell2[[#This Row],[Beräknat startdatum]])</f>
        <v>43991</v>
      </c>
      <c r="AH176" s="26" t="s">
        <v>2776</v>
      </c>
      <c r="AI176" s="10">
        <v>44196</v>
      </c>
      <c r="AJ176" s="22">
        <f>Tabell2[[#This Row],[Beräknat slutdatum]]-Tabell2[[#This Row],[Kolumn1]]</f>
        <v>205</v>
      </c>
      <c r="AK176" s="1" t="s">
        <v>2856</v>
      </c>
      <c r="AL176" s="1">
        <v>150</v>
      </c>
      <c r="AM176" s="1" t="s">
        <v>29</v>
      </c>
      <c r="AN176" s="2" t="s">
        <v>60</v>
      </c>
      <c r="AO176" s="54">
        <f>Tabell2[[#This Row],[Beräknat slutdatum]]-Tabell2[[#This Row],[Kolumn1]]</f>
        <v>205</v>
      </c>
    </row>
    <row r="177" spans="1:41" x14ac:dyDescent="0.25">
      <c r="A177" s="19" t="s">
        <v>1294</v>
      </c>
      <c r="B177" s="20" t="str">
        <f>INDEX('EPM diarie'!D:E,MATCH(Tabell2[[#This Row],[DNR]],'EPM diarie'!D:D,0),2)</f>
        <v>COVICAM- En internationell studie kring användning av komplementär- och alternativmedicin under COVID-19 pandemin</v>
      </c>
      <c r="C177" s="21" t="s">
        <v>27</v>
      </c>
      <c r="D177" s="1" t="s">
        <v>52</v>
      </c>
      <c r="E177" s="1" t="str">
        <f>INDEX('EPM diarie'!D:J,MATCH(Tabell2[[#This Row],[DNR]],'EPM diarie'!D:D,0),7)</f>
        <v>Stockholms</v>
      </c>
      <c r="F177" s="1" t="s">
        <v>2549</v>
      </c>
      <c r="G177" s="1"/>
      <c r="H177" s="1"/>
      <c r="I177" s="1" t="s">
        <v>163</v>
      </c>
      <c r="J177" s="1"/>
      <c r="K177" s="1"/>
      <c r="L177" s="1"/>
      <c r="M177" s="1" t="s">
        <v>29</v>
      </c>
      <c r="N177" s="1" t="s">
        <v>2564</v>
      </c>
      <c r="O17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7" s="22" t="e">
        <f>IF(FIND(Tabell2[[#Headers],[4 § 4 Forskningen avser ett fysiskt ingrepp på en avliden människa.]],Tabell2[[#This Row],[2.1 På vilket eller vilka sätt handlar projektet om forskning]])&gt;0,Tabell2[[#Headers],[4 § 4 Forskningen avser ett fysiskt ingrepp på en avliden människa.]],0)</f>
        <v>#VALUE!</v>
      </c>
      <c r="T17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7" s="1" t="s">
        <v>30</v>
      </c>
      <c r="V177" s="22" t="str">
        <f>IF(FIND(Tabell2[[#Headers],[Hälsa]],Tabell2[[#This Row],[2.2 Ange vilken typ av känsliga personuppgifter som kommer behandlas i projektet.]])&gt;0,Tabell2[[#Headers],[Hälsa]],0)</f>
        <v>Hälsa</v>
      </c>
      <c r="W177" s="22" t="e">
        <f>IF(FIND(Tabell2[[#Headers],[Genetiska uppgifter]],Tabell2[[#This Row],[2.2 Ange vilken typ av känsliga personuppgifter som kommer behandlas i projektet.]])&gt;0,Tabell2[[#Headers],[Genetiska uppgifter]],0)</f>
        <v>#VALUE!</v>
      </c>
      <c r="X177" s="22" t="e">
        <f>IF(FIND(Tabell2[[#Headers],[Ras eller etniskt ursprung]],Tabell2[[#This Row],[2.2 Ange vilken typ av känsliga personuppgifter som kommer behandlas i projektet.]])&gt;0,Tabell2[[#Headers],[Ras eller etniskt ursprung]],0)</f>
        <v>#VALUE!</v>
      </c>
      <c r="Y177" s="22" t="e">
        <f>IF(FIND(Tabell2[[#Headers],[Biometriska uppgifter]],Tabell2[[#This Row],[2.2 Ange vilken typ av känsliga personuppgifter som kommer behandlas i projektet.]])&gt;0,Tabell2[[#Headers],[Biometriska uppgifter]],0)</f>
        <v>#VALUE!</v>
      </c>
      <c r="Z177" s="22" t="e">
        <f>IF(FIND(Tabell2[[#Headers],[En persons sexualliv]],Tabell2[[#This Row],[2.2 Ange vilken typ av känsliga personuppgifter som kommer behandlas i projektet.]])&gt;0,Tabell2[[#Headers],[En persons sexualliv]],0)</f>
        <v>#VALUE!</v>
      </c>
      <c r="AA177" s="22" t="e">
        <f>IF(FIND(Tabell2[[#Headers],[Politiska åsikter]],Tabell2[[#This Row],[2.2 Ange vilken typ av känsliga personuppgifter som kommer behandlas i projektet.]])&gt;0,Tabell2[[#Headers],[Politiska åsikter]],0)</f>
        <v>#VALUE!</v>
      </c>
      <c r="AB177" s="22" t="e">
        <f>IF(FIND(Tabell2[[#Headers],[Religiös eller filosofisk övertygelse]],Tabell2[[#This Row],[2.2 Ange vilken typ av känsliga personuppgifter som kommer behandlas i projektet.]])&gt;0,Tabell2[[#Headers],[Religiös eller filosofisk övertygelse]],0)</f>
        <v>#VALUE!</v>
      </c>
      <c r="AC177" s="1" t="s">
        <v>2617</v>
      </c>
      <c r="AD177" s="1"/>
      <c r="AE177" s="26" t="s">
        <v>2713</v>
      </c>
      <c r="AF177" s="10" t="s">
        <v>174</v>
      </c>
      <c r="AG177" s="10">
        <f>IF(Tabell2[[#This Row],[Beräknat startdatum]]="Godkännandedatum",INDEX('EPM diarie'!D:H,MATCH(Tabell2[[#This Row],[DNR]],'EPM diarie'!D:D,0),5),Tabell2[[#This Row],[Beräknat startdatum]])</f>
        <v>43991</v>
      </c>
      <c r="AH177" s="26" t="s">
        <v>2777</v>
      </c>
      <c r="AI177" s="10">
        <v>44469</v>
      </c>
      <c r="AJ177" s="22">
        <f>Tabell2[[#This Row],[Beräknat slutdatum]]-Tabell2[[#This Row],[Kolumn1]]</f>
        <v>478</v>
      </c>
      <c r="AK177" s="1" t="s">
        <v>2857</v>
      </c>
      <c r="AL177" s="1">
        <v>500</v>
      </c>
      <c r="AM177" s="1" t="s">
        <v>29</v>
      </c>
      <c r="AN177" s="2" t="s">
        <v>60</v>
      </c>
      <c r="AO177" s="54">
        <f>Tabell2[[#This Row],[Beräknat slutdatum]]-Tabell2[[#This Row],[Kolumn1]]</f>
        <v>478</v>
      </c>
    </row>
    <row r="178" spans="1:41" x14ac:dyDescent="0.25">
      <c r="A178" s="19" t="s">
        <v>1109</v>
      </c>
      <c r="B178" s="20" t="str">
        <f>INDEX('EPM diarie'!D:E,MATCH(Tabell2[[#This Row],[DNR]],'EPM diarie'!D:D,0),2)</f>
        <v>Pilotstudie om avsked i coronatider-att vårda nära anhöriga i livets slutskede samt ta avsked under Covid19-restriktioner</v>
      </c>
      <c r="C178" s="21" t="s">
        <v>27</v>
      </c>
      <c r="D178" s="1" t="s">
        <v>287</v>
      </c>
      <c r="E178" s="1" t="str">
        <f>INDEX('EPM diarie'!D:J,MATCH(Tabell2[[#This Row],[DNR]],'EPM diarie'!D:D,0),7)</f>
        <v>Västra</v>
      </c>
      <c r="F178" s="1" t="s">
        <v>27</v>
      </c>
      <c r="G178" s="1"/>
      <c r="H178" s="1"/>
      <c r="I178" s="1"/>
      <c r="J178" s="1"/>
      <c r="K178" s="1" t="s">
        <v>165</v>
      </c>
      <c r="L178" s="1"/>
      <c r="M178" s="1" t="s">
        <v>29</v>
      </c>
      <c r="N178" s="1" t="s">
        <v>2564</v>
      </c>
      <c r="O17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7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8" s="22" t="e">
        <f>IF(FIND(Tabell2[[#Headers],[4 § 4 Forskningen avser ett fysiskt ingrepp på en avliden människa.]],Tabell2[[#This Row],[2.1 På vilket eller vilka sätt handlar projektet om forskning]])&gt;0,Tabell2[[#Headers],[4 § 4 Forskningen avser ett fysiskt ingrepp på en avliden människa.]],0)</f>
        <v>#VALUE!</v>
      </c>
      <c r="T17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8" s="1" t="s">
        <v>2577</v>
      </c>
      <c r="V178" s="22" t="str">
        <f>IF(FIND(Tabell2[[#Headers],[Hälsa]],Tabell2[[#This Row],[2.2 Ange vilken typ av känsliga personuppgifter som kommer behandlas i projektet.]])&gt;0,Tabell2[[#Headers],[Hälsa]],0)</f>
        <v>Hälsa</v>
      </c>
      <c r="W178" s="22" t="e">
        <f>IF(FIND(Tabell2[[#Headers],[Genetiska uppgifter]],Tabell2[[#This Row],[2.2 Ange vilken typ av känsliga personuppgifter som kommer behandlas i projektet.]])&gt;0,Tabell2[[#Headers],[Genetiska uppgifter]],0)</f>
        <v>#VALUE!</v>
      </c>
      <c r="X178" s="22" t="str">
        <f>IF(FIND(Tabell2[[#Headers],[Ras eller etniskt ursprung]],Tabell2[[#This Row],[2.2 Ange vilken typ av känsliga personuppgifter som kommer behandlas i projektet.]])&gt;0,Tabell2[[#Headers],[Ras eller etniskt ursprung]],0)</f>
        <v>Ras eller etniskt ursprung</v>
      </c>
      <c r="Y178" s="22" t="e">
        <f>IF(FIND(Tabell2[[#Headers],[Biometriska uppgifter]],Tabell2[[#This Row],[2.2 Ange vilken typ av känsliga personuppgifter som kommer behandlas i projektet.]])&gt;0,Tabell2[[#Headers],[Biometriska uppgifter]],0)</f>
        <v>#VALUE!</v>
      </c>
      <c r="Z178" s="22" t="str">
        <f>IF(FIND(Tabell2[[#Headers],[En persons sexualliv]],Tabell2[[#This Row],[2.2 Ange vilken typ av känsliga personuppgifter som kommer behandlas i projektet.]])&gt;0,Tabell2[[#Headers],[En persons sexualliv]],0)</f>
        <v>En persons sexualliv</v>
      </c>
      <c r="AA178" s="22" t="e">
        <f>IF(FIND(Tabell2[[#Headers],[Politiska åsikter]],Tabell2[[#This Row],[2.2 Ange vilken typ av känsliga personuppgifter som kommer behandlas i projektet.]])&gt;0,Tabell2[[#Headers],[Politiska åsikter]],0)</f>
        <v>#VALUE!</v>
      </c>
      <c r="AB178" s="22" t="str">
        <f>IF(FIND(Tabell2[[#Headers],[Religiös eller filosofisk övertygelse]],Tabell2[[#This Row],[2.2 Ange vilken typ av känsliga personuppgifter som kommer behandlas i projektet.]])&gt;0,Tabell2[[#Headers],[Religiös eller filosofisk övertygelse]],0)</f>
        <v>Religiös eller filosofisk övertygelse</v>
      </c>
      <c r="AC178" s="1" t="s">
        <v>2618</v>
      </c>
      <c r="AD178" s="1"/>
      <c r="AE178" s="26" t="s">
        <v>2714</v>
      </c>
      <c r="AF178" s="10" t="s">
        <v>174</v>
      </c>
      <c r="AG178" s="10">
        <f>IF(Tabell2[[#This Row],[Beräknat startdatum]]="Godkännandedatum",INDEX('EPM diarie'!D:H,MATCH(Tabell2[[#This Row],[DNR]],'EPM diarie'!D:D,0),5),Tabell2[[#This Row],[Beräknat startdatum]])</f>
        <v>43992</v>
      </c>
      <c r="AH178" s="26" t="s">
        <v>2778</v>
      </c>
      <c r="AI178" s="10">
        <v>44286</v>
      </c>
      <c r="AJ178" s="22">
        <f>Tabell2[[#This Row],[Beräknat slutdatum]]-Tabell2[[#This Row],[Kolumn1]]</f>
        <v>294</v>
      </c>
      <c r="AK178" s="1" t="s">
        <v>2858</v>
      </c>
      <c r="AL178" s="1">
        <v>350</v>
      </c>
      <c r="AM178" s="1" t="s">
        <v>29</v>
      </c>
      <c r="AN178" s="2" t="s">
        <v>29</v>
      </c>
      <c r="AO178" s="54">
        <f>Tabell2[[#This Row],[Beräknat slutdatum]]-Tabell2[[#This Row],[Kolumn1]]</f>
        <v>294</v>
      </c>
    </row>
    <row r="179" spans="1:41" x14ac:dyDescent="0.25">
      <c r="A179" s="19" t="s">
        <v>1128</v>
      </c>
      <c r="B179" s="20" t="str">
        <f>INDEX('EPM diarie'!D:E,MATCH(Tabell2[[#This Row],[DNR]],'EPM diarie'!D:D,0),2)</f>
        <v>Buklägesbehandling med högflödesgrimma vid covid-19</v>
      </c>
      <c r="C179" s="21" t="s">
        <v>27</v>
      </c>
      <c r="D179" s="1" t="s">
        <v>157</v>
      </c>
      <c r="E179" s="1" t="str">
        <f>INDEX('EPM diarie'!D:J,MATCH(Tabell2[[#This Row],[DNR]],'EPM diarie'!D:D,0),7)</f>
        <v>Uppsala-Örebro</v>
      </c>
      <c r="F179" s="1" t="s">
        <v>2550</v>
      </c>
      <c r="G179" s="1"/>
      <c r="H179" s="1" t="s">
        <v>162</v>
      </c>
      <c r="I179" s="1" t="s">
        <v>163</v>
      </c>
      <c r="J179" s="1"/>
      <c r="K179" s="1"/>
      <c r="L179" s="1"/>
      <c r="M179" s="1" t="s">
        <v>29</v>
      </c>
      <c r="N179" s="1" t="s">
        <v>2567</v>
      </c>
      <c r="O17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7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7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7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79" s="22" t="e">
        <f>IF(FIND(Tabell2[[#Headers],[4 § 4 Forskningen avser ett fysiskt ingrepp på en avliden människa.]],Tabell2[[#This Row],[2.1 På vilket eller vilka sätt handlar projektet om forskning]])&gt;0,Tabell2[[#Headers],[4 § 4 Forskningen avser ett fysiskt ingrepp på en avliden människa.]],0)</f>
        <v>#VALUE!</v>
      </c>
      <c r="T17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79" s="1" t="s">
        <v>30</v>
      </c>
      <c r="V179" s="22" t="str">
        <f>IF(FIND(Tabell2[[#Headers],[Hälsa]],Tabell2[[#This Row],[2.2 Ange vilken typ av känsliga personuppgifter som kommer behandlas i projektet.]])&gt;0,Tabell2[[#Headers],[Hälsa]],0)</f>
        <v>Hälsa</v>
      </c>
      <c r="W179" s="22" t="e">
        <f>IF(FIND(Tabell2[[#Headers],[Genetiska uppgifter]],Tabell2[[#This Row],[2.2 Ange vilken typ av känsliga personuppgifter som kommer behandlas i projektet.]])&gt;0,Tabell2[[#Headers],[Genetiska uppgifter]],0)</f>
        <v>#VALUE!</v>
      </c>
      <c r="X179" s="22" t="e">
        <f>IF(FIND(Tabell2[[#Headers],[Ras eller etniskt ursprung]],Tabell2[[#This Row],[2.2 Ange vilken typ av känsliga personuppgifter som kommer behandlas i projektet.]])&gt;0,Tabell2[[#Headers],[Ras eller etniskt ursprung]],0)</f>
        <v>#VALUE!</v>
      </c>
      <c r="Y179" s="22" t="e">
        <f>IF(FIND(Tabell2[[#Headers],[Biometriska uppgifter]],Tabell2[[#This Row],[2.2 Ange vilken typ av känsliga personuppgifter som kommer behandlas i projektet.]])&gt;0,Tabell2[[#Headers],[Biometriska uppgifter]],0)</f>
        <v>#VALUE!</v>
      </c>
      <c r="Z179" s="22" t="e">
        <f>IF(FIND(Tabell2[[#Headers],[En persons sexualliv]],Tabell2[[#This Row],[2.2 Ange vilken typ av känsliga personuppgifter som kommer behandlas i projektet.]])&gt;0,Tabell2[[#Headers],[En persons sexualliv]],0)</f>
        <v>#VALUE!</v>
      </c>
      <c r="AA179" s="22" t="e">
        <f>IF(FIND(Tabell2[[#Headers],[Politiska åsikter]],Tabell2[[#This Row],[2.2 Ange vilken typ av känsliga personuppgifter som kommer behandlas i projektet.]])&gt;0,Tabell2[[#Headers],[Politiska åsikter]],0)</f>
        <v>#VALUE!</v>
      </c>
      <c r="AB179" s="22" t="e">
        <f>IF(FIND(Tabell2[[#Headers],[Religiös eller filosofisk övertygelse]],Tabell2[[#This Row],[2.2 Ange vilken typ av känsliga personuppgifter som kommer behandlas i projektet.]])&gt;0,Tabell2[[#Headers],[Religiös eller filosofisk övertygelse]],0)</f>
        <v>#VALUE!</v>
      </c>
      <c r="AC179" s="1" t="s">
        <v>2619</v>
      </c>
      <c r="AD179" s="1"/>
      <c r="AE179" s="27">
        <v>43983</v>
      </c>
      <c r="AF179" s="10">
        <f>Tabell2[[#This Row],[5.1 Beräknat startdatum]]</f>
        <v>43983</v>
      </c>
      <c r="AG179" s="10">
        <f>IF(Tabell2[[#This Row],[Beräknat startdatum]]="Godkännandedatum",INDEX('EPM diarie'!D:H,MATCH(Tabell2[[#This Row],[DNR]],'EPM diarie'!D:D,0),5),Tabell2[[#This Row],[Beräknat startdatum]])</f>
        <v>43983</v>
      </c>
      <c r="AH179" s="27">
        <v>44195</v>
      </c>
      <c r="AI179" s="10">
        <f>Tabell2[[#This Row],[5.2 Beräknat slutdatum]]</f>
        <v>44195</v>
      </c>
      <c r="AJ179" s="22">
        <f>Tabell2[[#This Row],[Beräknat slutdatum]]-Tabell2[[#This Row],[Kolumn1]]</f>
        <v>212</v>
      </c>
      <c r="AK179" s="1" t="s">
        <v>2859</v>
      </c>
      <c r="AL179" s="1">
        <v>240</v>
      </c>
      <c r="AM179" s="1" t="s">
        <v>29</v>
      </c>
      <c r="AN179" s="2" t="s">
        <v>29</v>
      </c>
      <c r="AO179" s="54">
        <f>Tabell2[[#This Row],[Beräknat slutdatum]]-Tabell2[[#This Row],[Kolumn1]]</f>
        <v>212</v>
      </c>
    </row>
    <row r="180" spans="1:41" x14ac:dyDescent="0.25">
      <c r="A180" s="19" t="s">
        <v>1160</v>
      </c>
      <c r="B180" s="20" t="str">
        <f>INDEX('EPM diarie'!D:E,MATCH(Tabell2[[#This Row],[DNR]],'EPM diarie'!D:D,0),2)</f>
        <v>Trakeostomi vid COVID-19</v>
      </c>
      <c r="C180" s="21" t="s">
        <v>27</v>
      </c>
      <c r="D180" s="1" t="s">
        <v>34</v>
      </c>
      <c r="E180" s="1" t="str">
        <f>INDEX('EPM diarie'!D:J,MATCH(Tabell2[[#This Row],[DNR]],'EPM diarie'!D:D,0),7)</f>
        <v>Stockholms</v>
      </c>
      <c r="F180" s="1" t="s">
        <v>27</v>
      </c>
      <c r="G180" s="1"/>
      <c r="H180" s="1"/>
      <c r="I180" s="1" t="s">
        <v>163</v>
      </c>
      <c r="J180" s="1"/>
      <c r="K180" s="1"/>
      <c r="L180" s="1"/>
      <c r="M180" s="1" t="s">
        <v>29</v>
      </c>
      <c r="N180" s="1" t="s">
        <v>2567</v>
      </c>
      <c r="O18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8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0" s="22" t="e">
        <f>IF(FIND(Tabell2[[#Headers],[4 § 4 Forskningen avser ett fysiskt ingrepp på en avliden människa.]],Tabell2[[#This Row],[2.1 På vilket eller vilka sätt handlar projektet om forskning]])&gt;0,Tabell2[[#Headers],[4 § 4 Forskningen avser ett fysiskt ingrepp på en avliden människa.]],0)</f>
        <v>#VALUE!</v>
      </c>
      <c r="T18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0" s="1" t="s">
        <v>1796</v>
      </c>
      <c r="V180" s="22" t="str">
        <f>IF(FIND(Tabell2[[#Headers],[Hälsa]],Tabell2[[#This Row],[2.2 Ange vilken typ av känsliga personuppgifter som kommer behandlas i projektet.]])&gt;0,Tabell2[[#Headers],[Hälsa]],0)</f>
        <v>Hälsa</v>
      </c>
      <c r="W180" s="22" t="e">
        <f>IF(FIND(Tabell2[[#Headers],[Genetiska uppgifter]],Tabell2[[#This Row],[2.2 Ange vilken typ av känsliga personuppgifter som kommer behandlas i projektet.]])&gt;0,Tabell2[[#Headers],[Genetiska uppgifter]],0)</f>
        <v>#VALUE!</v>
      </c>
      <c r="X180" s="22" t="str">
        <f>IF(FIND(Tabell2[[#Headers],[Ras eller etniskt ursprung]],Tabell2[[#This Row],[2.2 Ange vilken typ av känsliga personuppgifter som kommer behandlas i projektet.]])&gt;0,Tabell2[[#Headers],[Ras eller etniskt ursprung]],0)</f>
        <v>Ras eller etniskt ursprung</v>
      </c>
      <c r="Y180" s="22" t="e">
        <f>IF(FIND(Tabell2[[#Headers],[Biometriska uppgifter]],Tabell2[[#This Row],[2.2 Ange vilken typ av känsliga personuppgifter som kommer behandlas i projektet.]])&gt;0,Tabell2[[#Headers],[Biometriska uppgifter]],0)</f>
        <v>#VALUE!</v>
      </c>
      <c r="Z180" s="22" t="e">
        <f>IF(FIND(Tabell2[[#Headers],[En persons sexualliv]],Tabell2[[#This Row],[2.2 Ange vilken typ av känsliga personuppgifter som kommer behandlas i projektet.]])&gt;0,Tabell2[[#Headers],[En persons sexualliv]],0)</f>
        <v>#VALUE!</v>
      </c>
      <c r="AA180" s="22" t="e">
        <f>IF(FIND(Tabell2[[#Headers],[Politiska åsikter]],Tabell2[[#This Row],[2.2 Ange vilken typ av känsliga personuppgifter som kommer behandlas i projektet.]])&gt;0,Tabell2[[#Headers],[Politiska åsikter]],0)</f>
        <v>#VALUE!</v>
      </c>
      <c r="AB180" s="22" t="e">
        <f>IF(FIND(Tabell2[[#Headers],[Religiös eller filosofisk övertygelse]],Tabell2[[#This Row],[2.2 Ange vilken typ av känsliga personuppgifter som kommer behandlas i projektet.]])&gt;0,Tabell2[[#Headers],[Religiös eller filosofisk övertygelse]],0)</f>
        <v>#VALUE!</v>
      </c>
      <c r="AC180" s="1" t="s">
        <v>2620</v>
      </c>
      <c r="AD180" s="1"/>
      <c r="AE180" s="26" t="s">
        <v>2715</v>
      </c>
      <c r="AF180" s="10" t="s">
        <v>174</v>
      </c>
      <c r="AG180" s="10">
        <f>IF(Tabell2[[#This Row],[Beräknat startdatum]]="Godkännandedatum",INDEX('EPM diarie'!D:H,MATCH(Tabell2[[#This Row],[DNR]],'EPM diarie'!D:D,0),5),Tabell2[[#This Row],[Beräknat startdatum]])</f>
        <v>43992</v>
      </c>
      <c r="AH180" s="26">
        <v>2025</v>
      </c>
      <c r="AI180" s="10">
        <v>46022</v>
      </c>
      <c r="AJ180" s="22">
        <f>Tabell2[[#This Row],[Beräknat slutdatum]]-Tabell2[[#This Row],[Kolumn1]]</f>
        <v>2030</v>
      </c>
      <c r="AK180" s="1" t="s">
        <v>2860</v>
      </c>
      <c r="AL180" s="1">
        <v>425</v>
      </c>
      <c r="AM180" s="1" t="s">
        <v>29</v>
      </c>
      <c r="AN180" s="2" t="s">
        <v>29</v>
      </c>
      <c r="AO180" s="54">
        <f>Tabell2[[#This Row],[Beräknat slutdatum]]-Tabell2[[#This Row],[Kolumn1]]</f>
        <v>2030</v>
      </c>
    </row>
    <row r="181" spans="1:41" x14ac:dyDescent="0.25">
      <c r="A181" s="19" t="s">
        <v>847</v>
      </c>
      <c r="B181" s="20" t="str">
        <f>INDEX('EPM diarie'!D:E,MATCH(Tabell2[[#This Row],[DNR]],'EPM diarie'!D:D,0),2)</f>
        <v>COVID-19: utvärdering av serologiska analysmetoder och uppföljning av antikroppsutveckling hos vårdpersonal i södra Kalmar län</v>
      </c>
      <c r="C181" s="21" t="s">
        <v>27</v>
      </c>
      <c r="D181" s="1" t="s">
        <v>850</v>
      </c>
      <c r="E181" s="1" t="str">
        <f>INDEX('EPM diarie'!D:J,MATCH(Tabell2[[#This Row],[DNR]],'EPM diarie'!D:D,0),7)</f>
        <v>Sydöstra</v>
      </c>
      <c r="F181" s="1" t="s">
        <v>27</v>
      </c>
      <c r="G181" s="1"/>
      <c r="H181" s="1"/>
      <c r="I181" s="1"/>
      <c r="J181" s="1" t="s">
        <v>164</v>
      </c>
      <c r="K181" s="1"/>
      <c r="L181" s="1"/>
      <c r="M181" s="1" t="s">
        <v>29</v>
      </c>
      <c r="N181" s="1" t="s">
        <v>2561</v>
      </c>
      <c r="O18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8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1" s="22" t="e">
        <f>IF(FIND(Tabell2[[#Headers],[4 § 4 Forskningen avser ett fysiskt ingrepp på en avliden människa.]],Tabell2[[#This Row],[2.1 På vilket eller vilka sätt handlar projektet om forskning]])&gt;0,Tabell2[[#Headers],[4 § 4 Forskningen avser ett fysiskt ingrepp på en avliden människa.]],0)</f>
        <v>#VALUE!</v>
      </c>
      <c r="T18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1" s="1" t="s">
        <v>30</v>
      </c>
      <c r="V181" s="22" t="str">
        <f>IF(FIND(Tabell2[[#Headers],[Hälsa]],Tabell2[[#This Row],[2.2 Ange vilken typ av känsliga personuppgifter som kommer behandlas i projektet.]])&gt;0,Tabell2[[#Headers],[Hälsa]],0)</f>
        <v>Hälsa</v>
      </c>
      <c r="W181" s="22" t="e">
        <f>IF(FIND(Tabell2[[#Headers],[Genetiska uppgifter]],Tabell2[[#This Row],[2.2 Ange vilken typ av känsliga personuppgifter som kommer behandlas i projektet.]])&gt;0,Tabell2[[#Headers],[Genetiska uppgifter]],0)</f>
        <v>#VALUE!</v>
      </c>
      <c r="X181" s="22" t="e">
        <f>IF(FIND(Tabell2[[#Headers],[Ras eller etniskt ursprung]],Tabell2[[#This Row],[2.2 Ange vilken typ av känsliga personuppgifter som kommer behandlas i projektet.]])&gt;0,Tabell2[[#Headers],[Ras eller etniskt ursprung]],0)</f>
        <v>#VALUE!</v>
      </c>
      <c r="Y181" s="22" t="e">
        <f>IF(FIND(Tabell2[[#Headers],[Biometriska uppgifter]],Tabell2[[#This Row],[2.2 Ange vilken typ av känsliga personuppgifter som kommer behandlas i projektet.]])&gt;0,Tabell2[[#Headers],[Biometriska uppgifter]],0)</f>
        <v>#VALUE!</v>
      </c>
      <c r="Z181" s="22" t="e">
        <f>IF(FIND(Tabell2[[#Headers],[En persons sexualliv]],Tabell2[[#This Row],[2.2 Ange vilken typ av känsliga personuppgifter som kommer behandlas i projektet.]])&gt;0,Tabell2[[#Headers],[En persons sexualliv]],0)</f>
        <v>#VALUE!</v>
      </c>
      <c r="AA181" s="22" t="e">
        <f>IF(FIND(Tabell2[[#Headers],[Politiska åsikter]],Tabell2[[#This Row],[2.2 Ange vilken typ av känsliga personuppgifter som kommer behandlas i projektet.]])&gt;0,Tabell2[[#Headers],[Politiska åsikter]],0)</f>
        <v>#VALUE!</v>
      </c>
      <c r="AB181" s="22" t="e">
        <f>IF(FIND(Tabell2[[#Headers],[Religiös eller filosofisk övertygelse]],Tabell2[[#This Row],[2.2 Ange vilken typ av känsliga personuppgifter som kommer behandlas i projektet.]])&gt;0,Tabell2[[#Headers],[Religiös eller filosofisk övertygelse]],0)</f>
        <v>#VALUE!</v>
      </c>
      <c r="AC181" s="1" t="s">
        <v>2621</v>
      </c>
      <c r="AD181" s="1"/>
      <c r="AE181" s="26" t="s">
        <v>2716</v>
      </c>
      <c r="AF181" s="10" t="s">
        <v>174</v>
      </c>
      <c r="AG181" s="10">
        <f>IF(Tabell2[[#This Row],[Beräknat startdatum]]="Godkännandedatum",INDEX('EPM diarie'!D:H,MATCH(Tabell2[[#This Row],[DNR]],'EPM diarie'!D:D,0),5),Tabell2[[#This Row],[Beräknat startdatum]])</f>
        <v>43993</v>
      </c>
      <c r="AH181" s="26" t="s">
        <v>2779</v>
      </c>
      <c r="AI181" s="10">
        <v>44500</v>
      </c>
      <c r="AJ181" s="22">
        <f>Tabell2[[#This Row],[Beräknat slutdatum]]-Tabell2[[#This Row],[Kolumn1]]</f>
        <v>507</v>
      </c>
      <c r="AK181" s="1" t="s">
        <v>2861</v>
      </c>
      <c r="AL181" s="1">
        <v>430</v>
      </c>
      <c r="AM181" s="1" t="s">
        <v>29</v>
      </c>
      <c r="AN181" s="2" t="s">
        <v>29</v>
      </c>
      <c r="AO181" s="54">
        <f>Tabell2[[#This Row],[Beräknat slutdatum]]-Tabell2[[#This Row],[Kolumn1]]</f>
        <v>507</v>
      </c>
    </row>
    <row r="182" spans="1:41" x14ac:dyDescent="0.25">
      <c r="A182" s="19" t="s">
        <v>241</v>
      </c>
      <c r="B182" s="20" t="str">
        <f>INDEX('EPM diarie'!D:E,MATCH(Tabell2[[#This Row],[DNR]],'EPM diarie'!D:D,0),2)</f>
        <v>Hälsoeffekter av Covid-19 i Sverige</v>
      </c>
      <c r="C182" s="21" t="s">
        <v>27</v>
      </c>
      <c r="D182" s="1" t="s">
        <v>52</v>
      </c>
      <c r="E182" s="1" t="str">
        <f>INDEX('EPM diarie'!D:J,MATCH(Tabell2[[#This Row],[DNR]],'EPM diarie'!D:D,0),7)</f>
        <v>Stockholms</v>
      </c>
      <c r="F182" s="1" t="s">
        <v>27</v>
      </c>
      <c r="G182" s="1"/>
      <c r="H182" s="1"/>
      <c r="I182" s="1" t="s">
        <v>163</v>
      </c>
      <c r="J182" s="1"/>
      <c r="K182" s="1"/>
      <c r="L182" s="1"/>
      <c r="M182" s="1" t="s">
        <v>29</v>
      </c>
      <c r="N182" s="1" t="s">
        <v>2564</v>
      </c>
      <c r="O18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2" s="22" t="e">
        <f>IF(FIND(Tabell2[[#Headers],[4 § 4 Forskningen avser ett fysiskt ingrepp på en avliden människa.]],Tabell2[[#This Row],[2.1 På vilket eller vilka sätt handlar projektet om forskning]])&gt;0,Tabell2[[#Headers],[4 § 4 Forskningen avser ett fysiskt ingrepp på en avliden människa.]],0)</f>
        <v>#VALUE!</v>
      </c>
      <c r="T18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2" s="1" t="s">
        <v>30</v>
      </c>
      <c r="V182" s="22" t="str">
        <f>IF(FIND(Tabell2[[#Headers],[Hälsa]],Tabell2[[#This Row],[2.2 Ange vilken typ av känsliga personuppgifter som kommer behandlas i projektet.]])&gt;0,Tabell2[[#Headers],[Hälsa]],0)</f>
        <v>Hälsa</v>
      </c>
      <c r="W182" s="22" t="e">
        <f>IF(FIND(Tabell2[[#Headers],[Genetiska uppgifter]],Tabell2[[#This Row],[2.2 Ange vilken typ av känsliga personuppgifter som kommer behandlas i projektet.]])&gt;0,Tabell2[[#Headers],[Genetiska uppgifter]],0)</f>
        <v>#VALUE!</v>
      </c>
      <c r="X182" s="22" t="e">
        <f>IF(FIND(Tabell2[[#Headers],[Ras eller etniskt ursprung]],Tabell2[[#This Row],[2.2 Ange vilken typ av känsliga personuppgifter som kommer behandlas i projektet.]])&gt;0,Tabell2[[#Headers],[Ras eller etniskt ursprung]],0)</f>
        <v>#VALUE!</v>
      </c>
      <c r="Y182" s="22" t="e">
        <f>IF(FIND(Tabell2[[#Headers],[Biometriska uppgifter]],Tabell2[[#This Row],[2.2 Ange vilken typ av känsliga personuppgifter som kommer behandlas i projektet.]])&gt;0,Tabell2[[#Headers],[Biometriska uppgifter]],0)</f>
        <v>#VALUE!</v>
      </c>
      <c r="Z182" s="22" t="e">
        <f>IF(FIND(Tabell2[[#Headers],[En persons sexualliv]],Tabell2[[#This Row],[2.2 Ange vilken typ av känsliga personuppgifter som kommer behandlas i projektet.]])&gt;0,Tabell2[[#Headers],[En persons sexualliv]],0)</f>
        <v>#VALUE!</v>
      </c>
      <c r="AA182" s="22" t="e">
        <f>IF(FIND(Tabell2[[#Headers],[Politiska åsikter]],Tabell2[[#This Row],[2.2 Ange vilken typ av känsliga personuppgifter som kommer behandlas i projektet.]])&gt;0,Tabell2[[#Headers],[Politiska åsikter]],0)</f>
        <v>#VALUE!</v>
      </c>
      <c r="AB182" s="22" t="e">
        <f>IF(FIND(Tabell2[[#Headers],[Religiös eller filosofisk övertygelse]],Tabell2[[#This Row],[2.2 Ange vilken typ av känsliga personuppgifter som kommer behandlas i projektet.]])&gt;0,Tabell2[[#Headers],[Religiös eller filosofisk övertygelse]],0)</f>
        <v>#VALUE!</v>
      </c>
      <c r="AC182" s="1" t="s">
        <v>2622</v>
      </c>
      <c r="AD182" s="1"/>
      <c r="AE182" s="26" t="s">
        <v>48</v>
      </c>
      <c r="AF182" s="10" t="s">
        <v>174</v>
      </c>
      <c r="AG182" s="10">
        <f>IF(Tabell2[[#This Row],[Beräknat startdatum]]="Godkännandedatum",INDEX('EPM diarie'!D:H,MATCH(Tabell2[[#This Row],[DNR]],'EPM diarie'!D:D,0),5),Tabell2[[#This Row],[Beräknat startdatum]])</f>
        <v>43994</v>
      </c>
      <c r="AH182" s="26" t="s">
        <v>2780</v>
      </c>
      <c r="AI182" s="10" t="s">
        <v>175</v>
      </c>
      <c r="AJ182" s="22" t="e">
        <f>Tabell2[[#This Row],[Beräknat slutdatum]]-Tabell2[[#This Row],[Kolumn1]]</f>
        <v>#VALUE!</v>
      </c>
      <c r="AK182" s="1" t="s">
        <v>2862</v>
      </c>
      <c r="AL182" s="1">
        <v>2350000</v>
      </c>
      <c r="AM182" s="1" t="s">
        <v>60</v>
      </c>
      <c r="AN182" s="2" t="s">
        <v>60</v>
      </c>
      <c r="AO182" s="54" t="e">
        <f>Tabell2[[#This Row],[Beräknat slutdatum]]-Tabell2[[#This Row],[Kolumn1]]</f>
        <v>#VALUE!</v>
      </c>
    </row>
    <row r="183" spans="1:41" x14ac:dyDescent="0.25">
      <c r="A183" s="19" t="s">
        <v>1050</v>
      </c>
      <c r="B183" s="20" t="str">
        <f>INDEX('EPM diarie'!D:E,MATCH(Tabell2[[#This Row],[DNR]],'EPM diarie'!D:D,0),2)</f>
        <v>Artificiell intelligens (AI) baserad EKG analys för att prediktera insjuknande i livshotande kardiovaskulärt tillstånd hos patienter med Coronavirus infektion (CoViD-19) samt värdering av riskvariabler för insjuknande i förmaksflimmer</v>
      </c>
      <c r="C183" s="21" t="s">
        <v>27</v>
      </c>
      <c r="D183" s="1" t="s">
        <v>157</v>
      </c>
      <c r="E183" s="1" t="str">
        <f>INDEX('EPM diarie'!D:J,MATCH(Tabell2[[#This Row],[DNR]],'EPM diarie'!D:D,0),7)</f>
        <v>Uppsala-Örebro</v>
      </c>
      <c r="F183" s="1" t="s">
        <v>2551</v>
      </c>
      <c r="G183" s="1"/>
      <c r="H183" s="1" t="s">
        <v>162</v>
      </c>
      <c r="I183" s="1"/>
      <c r="J183" s="1"/>
      <c r="K183" s="1"/>
      <c r="L183" s="1"/>
      <c r="M183" s="1" t="s">
        <v>29</v>
      </c>
      <c r="N183" s="1" t="s">
        <v>2564</v>
      </c>
      <c r="O18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3" s="22" t="e">
        <f>IF(FIND(Tabell2[[#Headers],[4 § 4 Forskningen avser ett fysiskt ingrepp på en avliden människa.]],Tabell2[[#This Row],[2.1 På vilket eller vilka sätt handlar projektet om forskning]])&gt;0,Tabell2[[#Headers],[4 § 4 Forskningen avser ett fysiskt ingrepp på en avliden människa.]],0)</f>
        <v>#VALUE!</v>
      </c>
      <c r="T18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3" s="1" t="s">
        <v>1796</v>
      </c>
      <c r="V183" s="22" t="str">
        <f>IF(FIND(Tabell2[[#Headers],[Hälsa]],Tabell2[[#This Row],[2.2 Ange vilken typ av känsliga personuppgifter som kommer behandlas i projektet.]])&gt;0,Tabell2[[#Headers],[Hälsa]],0)</f>
        <v>Hälsa</v>
      </c>
      <c r="W183" s="22" t="e">
        <f>IF(FIND(Tabell2[[#Headers],[Genetiska uppgifter]],Tabell2[[#This Row],[2.2 Ange vilken typ av känsliga personuppgifter som kommer behandlas i projektet.]])&gt;0,Tabell2[[#Headers],[Genetiska uppgifter]],0)</f>
        <v>#VALUE!</v>
      </c>
      <c r="X183" s="22" t="str">
        <f>IF(FIND(Tabell2[[#Headers],[Ras eller etniskt ursprung]],Tabell2[[#This Row],[2.2 Ange vilken typ av känsliga personuppgifter som kommer behandlas i projektet.]])&gt;0,Tabell2[[#Headers],[Ras eller etniskt ursprung]],0)</f>
        <v>Ras eller etniskt ursprung</v>
      </c>
      <c r="Y183" s="22" t="e">
        <f>IF(FIND(Tabell2[[#Headers],[Biometriska uppgifter]],Tabell2[[#This Row],[2.2 Ange vilken typ av känsliga personuppgifter som kommer behandlas i projektet.]])&gt;0,Tabell2[[#Headers],[Biometriska uppgifter]],0)</f>
        <v>#VALUE!</v>
      </c>
      <c r="Z183" s="22" t="e">
        <f>IF(FIND(Tabell2[[#Headers],[En persons sexualliv]],Tabell2[[#This Row],[2.2 Ange vilken typ av känsliga personuppgifter som kommer behandlas i projektet.]])&gt;0,Tabell2[[#Headers],[En persons sexualliv]],0)</f>
        <v>#VALUE!</v>
      </c>
      <c r="AA183" s="22" t="e">
        <f>IF(FIND(Tabell2[[#Headers],[Politiska åsikter]],Tabell2[[#This Row],[2.2 Ange vilken typ av känsliga personuppgifter som kommer behandlas i projektet.]])&gt;0,Tabell2[[#Headers],[Politiska åsikter]],0)</f>
        <v>#VALUE!</v>
      </c>
      <c r="AB183" s="22" t="e">
        <f>IF(FIND(Tabell2[[#Headers],[Religiös eller filosofisk övertygelse]],Tabell2[[#This Row],[2.2 Ange vilken typ av känsliga personuppgifter som kommer behandlas i projektet.]])&gt;0,Tabell2[[#Headers],[Religiös eller filosofisk övertygelse]],0)</f>
        <v>#VALUE!</v>
      </c>
      <c r="AC183" s="1" t="s">
        <v>2623</v>
      </c>
      <c r="AD183" s="1"/>
      <c r="AE183" s="26" t="s">
        <v>148</v>
      </c>
      <c r="AF183" s="10">
        <v>44012</v>
      </c>
      <c r="AG183" s="10">
        <f>IF(Tabell2[[#This Row],[Beräknat startdatum]]="Godkännandedatum",INDEX('EPM diarie'!D:H,MATCH(Tabell2[[#This Row],[DNR]],'EPM diarie'!D:D,0),5),Tabell2[[#This Row],[Beräknat startdatum]])</f>
        <v>44012</v>
      </c>
      <c r="AH183" s="26" t="s">
        <v>2770</v>
      </c>
      <c r="AI183" s="10">
        <v>44377</v>
      </c>
      <c r="AJ183" s="22">
        <f>Tabell2[[#This Row],[Beräknat slutdatum]]-Tabell2[[#This Row],[Kolumn1]]</f>
        <v>365</v>
      </c>
      <c r="AK183" s="1" t="s">
        <v>2863</v>
      </c>
      <c r="AL183" s="1">
        <v>1500</v>
      </c>
      <c r="AM183" s="1" t="s">
        <v>29</v>
      </c>
      <c r="AN183" s="2" t="s">
        <v>60</v>
      </c>
      <c r="AO183" s="54">
        <f>Tabell2[[#This Row],[Beräknat slutdatum]]-Tabell2[[#This Row],[Kolumn1]]</f>
        <v>365</v>
      </c>
    </row>
    <row r="184" spans="1:41" x14ac:dyDescent="0.25">
      <c r="A184" s="19" t="s">
        <v>1179</v>
      </c>
      <c r="B184" s="20" t="str">
        <f>INDEX('EPM diarie'!D:E,MATCH(Tabell2[[#This Row],[DNR]],'EPM diarie'!D:D,0),2)</f>
        <v>Svensk populationsbaserad studie om förekomst av tromboemboliska komplikationer och betydelsen av antikoagulation vid covid-19</v>
      </c>
      <c r="C184" s="21" t="s">
        <v>27</v>
      </c>
      <c r="D184" s="1" t="s">
        <v>34</v>
      </c>
      <c r="E184" s="1" t="str">
        <f>INDEX('EPM diarie'!D:J,MATCH(Tabell2[[#This Row],[DNR]],'EPM diarie'!D:D,0),7)</f>
        <v>Stockholms</v>
      </c>
      <c r="F184" s="1" t="s">
        <v>27</v>
      </c>
      <c r="G184" s="1"/>
      <c r="H184" s="1"/>
      <c r="I184" s="1" t="s">
        <v>163</v>
      </c>
      <c r="J184" s="1"/>
      <c r="K184" s="1"/>
      <c r="L184" s="1"/>
      <c r="M184" s="1" t="s">
        <v>29</v>
      </c>
      <c r="N184" s="1" t="s">
        <v>1774</v>
      </c>
      <c r="O184" s="22" t="e">
        <f>IF(FIND(Tabell2[[#Headers],[3 § 1 Forskningen kommer att samla in känsliga personuppgifter]],Tabell2[[#This Row],[2.1 På vilket eller vilka sätt handlar projektet om forskning]])&gt;0,Tabell2[[#Headers],[3 § 1 Forskningen kommer att samla in känsliga personuppgifter]],0)</f>
        <v>#VALUE!</v>
      </c>
      <c r="P18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4" s="22" t="e">
        <f>IF(FIND(Tabell2[[#Headers],[4 § 4 Forskningen avser ett fysiskt ingrepp på en avliden människa.]],Tabell2[[#This Row],[2.1 På vilket eller vilka sätt handlar projektet om forskning]])&gt;0,Tabell2[[#Headers],[4 § 4 Forskningen avser ett fysiskt ingrepp på en avliden människa.]],0)</f>
        <v>#VALUE!</v>
      </c>
      <c r="T18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4" s="1" t="s">
        <v>1774</v>
      </c>
      <c r="V184" s="22" t="e">
        <f>IF(FIND(Tabell2[[#Headers],[Hälsa]],Tabell2[[#This Row],[2.2 Ange vilken typ av känsliga personuppgifter som kommer behandlas i projektet.]])&gt;0,Tabell2[[#Headers],[Hälsa]],0)</f>
        <v>#VALUE!</v>
      </c>
      <c r="W184" s="22" t="e">
        <f>IF(FIND(Tabell2[[#Headers],[Genetiska uppgifter]],Tabell2[[#This Row],[2.2 Ange vilken typ av känsliga personuppgifter som kommer behandlas i projektet.]])&gt;0,Tabell2[[#Headers],[Genetiska uppgifter]],0)</f>
        <v>#VALUE!</v>
      </c>
      <c r="X184" s="22" t="e">
        <f>IF(FIND(Tabell2[[#Headers],[Ras eller etniskt ursprung]],Tabell2[[#This Row],[2.2 Ange vilken typ av känsliga personuppgifter som kommer behandlas i projektet.]])&gt;0,Tabell2[[#Headers],[Ras eller etniskt ursprung]],0)</f>
        <v>#VALUE!</v>
      </c>
      <c r="Y184" s="22" t="e">
        <f>IF(FIND(Tabell2[[#Headers],[Biometriska uppgifter]],Tabell2[[#This Row],[2.2 Ange vilken typ av känsliga personuppgifter som kommer behandlas i projektet.]])&gt;0,Tabell2[[#Headers],[Biometriska uppgifter]],0)</f>
        <v>#VALUE!</v>
      </c>
      <c r="Z184" s="22" t="e">
        <f>IF(FIND(Tabell2[[#Headers],[En persons sexualliv]],Tabell2[[#This Row],[2.2 Ange vilken typ av känsliga personuppgifter som kommer behandlas i projektet.]])&gt;0,Tabell2[[#Headers],[En persons sexualliv]],0)</f>
        <v>#VALUE!</v>
      </c>
      <c r="AA184" s="22" t="e">
        <f>IF(FIND(Tabell2[[#Headers],[Politiska åsikter]],Tabell2[[#This Row],[2.2 Ange vilken typ av känsliga personuppgifter som kommer behandlas i projektet.]])&gt;0,Tabell2[[#Headers],[Politiska åsikter]],0)</f>
        <v>#VALUE!</v>
      </c>
      <c r="AB184" s="22" t="e">
        <f>IF(FIND(Tabell2[[#Headers],[Religiös eller filosofisk övertygelse]],Tabell2[[#This Row],[2.2 Ange vilken typ av känsliga personuppgifter som kommer behandlas i projektet.]])&gt;0,Tabell2[[#Headers],[Religiös eller filosofisk övertygelse]],0)</f>
        <v>#VALUE!</v>
      </c>
      <c r="AC184" s="1" t="s">
        <v>2624</v>
      </c>
      <c r="AD184" s="1"/>
      <c r="AE184" s="26" t="s">
        <v>2717</v>
      </c>
      <c r="AF184" s="10">
        <v>43921</v>
      </c>
      <c r="AG184" s="10">
        <f>IF(Tabell2[[#This Row],[Beräknat startdatum]]="Godkännandedatum",INDEX('EPM diarie'!D:H,MATCH(Tabell2[[#This Row],[DNR]],'EPM diarie'!D:D,0),5),Tabell2[[#This Row],[Beräknat startdatum]])</f>
        <v>43921</v>
      </c>
      <c r="AH184" s="26" t="s">
        <v>2021</v>
      </c>
      <c r="AI184" s="10">
        <v>46387</v>
      </c>
      <c r="AJ184" s="22">
        <f>Tabell2[[#This Row],[Beräknat slutdatum]]-Tabell2[[#This Row],[Kolumn1]]</f>
        <v>2466</v>
      </c>
      <c r="AK184" s="1" t="s">
        <v>2864</v>
      </c>
      <c r="AL184" s="1" t="s">
        <v>175</v>
      </c>
      <c r="AM184" s="1" t="s">
        <v>29</v>
      </c>
      <c r="AN184" s="2" t="s">
        <v>60</v>
      </c>
      <c r="AO184" s="54">
        <f>Tabell2[[#This Row],[Beräknat slutdatum]]-Tabell2[[#This Row],[Kolumn1]]</f>
        <v>2466</v>
      </c>
    </row>
    <row r="185" spans="1:41" x14ac:dyDescent="0.25">
      <c r="A185" s="19" t="s">
        <v>1311</v>
      </c>
      <c r="B185" s="20" t="str">
        <f>INDEX('EPM diarie'!D:E,MATCH(Tabell2[[#This Row],[DNR]],'EPM diarie'!D:D,0),2)</f>
        <v>Övervikt/Obesitas - en riskfaktor för allvarlig sjukdom i Covid-19?</v>
      </c>
      <c r="C185" s="21" t="s">
        <v>27</v>
      </c>
      <c r="D185" s="1" t="s">
        <v>287</v>
      </c>
      <c r="E185" s="1" t="str">
        <f>INDEX('EPM diarie'!D:J,MATCH(Tabell2[[#This Row],[DNR]],'EPM diarie'!D:D,0),7)</f>
        <v>Västra</v>
      </c>
      <c r="F185" s="1" t="s">
        <v>27</v>
      </c>
      <c r="G185" s="1"/>
      <c r="H185" s="1"/>
      <c r="I185" s="1"/>
      <c r="J185" s="1"/>
      <c r="K185" s="1" t="s">
        <v>165</v>
      </c>
      <c r="L185" s="1"/>
      <c r="M185" s="1" t="s">
        <v>29</v>
      </c>
      <c r="N185" s="1" t="s">
        <v>2564</v>
      </c>
      <c r="O18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5"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5" s="22" t="e">
        <f>IF(FIND(Tabell2[[#Headers],[4 § 4 Forskningen avser ett fysiskt ingrepp på en avliden människa.]],Tabell2[[#This Row],[2.1 På vilket eller vilka sätt handlar projektet om forskning]])&gt;0,Tabell2[[#Headers],[4 § 4 Forskningen avser ett fysiskt ingrepp på en avliden människa.]],0)</f>
        <v>#VALUE!</v>
      </c>
      <c r="T18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5" s="1" t="s">
        <v>1796</v>
      </c>
      <c r="V185" s="22" t="str">
        <f>IF(FIND(Tabell2[[#Headers],[Hälsa]],Tabell2[[#This Row],[2.2 Ange vilken typ av känsliga personuppgifter som kommer behandlas i projektet.]])&gt;0,Tabell2[[#Headers],[Hälsa]],0)</f>
        <v>Hälsa</v>
      </c>
      <c r="W185" s="22" t="e">
        <f>IF(FIND(Tabell2[[#Headers],[Genetiska uppgifter]],Tabell2[[#This Row],[2.2 Ange vilken typ av känsliga personuppgifter som kommer behandlas i projektet.]])&gt;0,Tabell2[[#Headers],[Genetiska uppgifter]],0)</f>
        <v>#VALUE!</v>
      </c>
      <c r="X185" s="22" t="str">
        <f>IF(FIND(Tabell2[[#Headers],[Ras eller etniskt ursprung]],Tabell2[[#This Row],[2.2 Ange vilken typ av känsliga personuppgifter som kommer behandlas i projektet.]])&gt;0,Tabell2[[#Headers],[Ras eller etniskt ursprung]],0)</f>
        <v>Ras eller etniskt ursprung</v>
      </c>
      <c r="Y185" s="22" t="e">
        <f>IF(FIND(Tabell2[[#Headers],[Biometriska uppgifter]],Tabell2[[#This Row],[2.2 Ange vilken typ av känsliga personuppgifter som kommer behandlas i projektet.]])&gt;0,Tabell2[[#Headers],[Biometriska uppgifter]],0)</f>
        <v>#VALUE!</v>
      </c>
      <c r="Z185" s="22" t="e">
        <f>IF(FIND(Tabell2[[#Headers],[En persons sexualliv]],Tabell2[[#This Row],[2.2 Ange vilken typ av känsliga personuppgifter som kommer behandlas i projektet.]])&gt;0,Tabell2[[#Headers],[En persons sexualliv]],0)</f>
        <v>#VALUE!</v>
      </c>
      <c r="AA185" s="22" t="e">
        <f>IF(FIND(Tabell2[[#Headers],[Politiska åsikter]],Tabell2[[#This Row],[2.2 Ange vilken typ av känsliga personuppgifter som kommer behandlas i projektet.]])&gt;0,Tabell2[[#Headers],[Politiska åsikter]],0)</f>
        <v>#VALUE!</v>
      </c>
      <c r="AB185" s="22" t="e">
        <f>IF(FIND(Tabell2[[#Headers],[Religiös eller filosofisk övertygelse]],Tabell2[[#This Row],[2.2 Ange vilken typ av känsliga personuppgifter som kommer behandlas i projektet.]])&gt;0,Tabell2[[#Headers],[Religiös eller filosofisk övertygelse]],0)</f>
        <v>#VALUE!</v>
      </c>
      <c r="AC185" s="1" t="s">
        <v>2625</v>
      </c>
      <c r="AD185" s="1"/>
      <c r="AE185" s="26" t="s">
        <v>2718</v>
      </c>
      <c r="AF185" s="10" t="s">
        <v>174</v>
      </c>
      <c r="AG185" s="10">
        <f>IF(Tabell2[[#This Row],[Beräknat startdatum]]="Godkännandedatum",INDEX('EPM diarie'!D:H,MATCH(Tabell2[[#This Row],[DNR]],'EPM diarie'!D:D,0),5),Tabell2[[#This Row],[Beräknat startdatum]])</f>
        <v>43997</v>
      </c>
      <c r="AH185" s="26" t="s">
        <v>2781</v>
      </c>
      <c r="AI185" s="10">
        <v>45823</v>
      </c>
      <c r="AJ185" s="22">
        <f>Tabell2[[#This Row],[Beräknat slutdatum]]-Tabell2[[#This Row],[Kolumn1]]</f>
        <v>1826</v>
      </c>
      <c r="AK185" s="1" t="s">
        <v>2865</v>
      </c>
      <c r="AL185" s="1">
        <v>1821</v>
      </c>
      <c r="AM185" s="1" t="s">
        <v>60</v>
      </c>
      <c r="AN185" s="2" t="s">
        <v>60</v>
      </c>
      <c r="AO185" s="54">
        <f>Tabell2[[#This Row],[Beräknat slutdatum]]-Tabell2[[#This Row],[Kolumn1]]</f>
        <v>1826</v>
      </c>
    </row>
    <row r="186" spans="1:41" x14ac:dyDescent="0.25">
      <c r="A186" s="19" t="s">
        <v>758</v>
      </c>
      <c r="B186" s="20" t="str">
        <f>INDEX('EPM diarie'!D:E,MATCH(Tabell2[[#This Row],[DNR]],'EPM diarie'!D:D,0),2)</f>
        <v>Extrakorporal membranoxygenering vid COVID-19-infektion hos barn och vuxna: Europeisk multicenterundersökning.</v>
      </c>
      <c r="C186" s="21" t="s">
        <v>27</v>
      </c>
      <c r="D186" s="1" t="s">
        <v>34</v>
      </c>
      <c r="E186" s="1" t="str">
        <f>INDEX('EPM diarie'!D:J,MATCH(Tabell2[[#This Row],[DNR]],'EPM diarie'!D:D,0),7)</f>
        <v>Stockholms</v>
      </c>
      <c r="F186" s="1" t="s">
        <v>27</v>
      </c>
      <c r="G186" s="1"/>
      <c r="H186" s="1"/>
      <c r="I186" s="1" t="s">
        <v>163</v>
      </c>
      <c r="J186" s="1"/>
      <c r="K186" s="1"/>
      <c r="L186" s="1"/>
      <c r="M186" s="1" t="s">
        <v>29</v>
      </c>
      <c r="N186" s="1" t="s">
        <v>2564</v>
      </c>
      <c r="O18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6" s="22" t="e">
        <f>IF(FIND(Tabell2[[#Headers],[4 § 4 Forskningen avser ett fysiskt ingrepp på en avliden människa.]],Tabell2[[#This Row],[2.1 På vilket eller vilka sätt handlar projektet om forskning]])&gt;0,Tabell2[[#Headers],[4 § 4 Forskningen avser ett fysiskt ingrepp på en avliden människa.]],0)</f>
        <v>#VALUE!</v>
      </c>
      <c r="T18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6" s="1" t="s">
        <v>30</v>
      </c>
      <c r="V186" s="22" t="str">
        <f>IF(FIND(Tabell2[[#Headers],[Hälsa]],Tabell2[[#This Row],[2.2 Ange vilken typ av känsliga personuppgifter som kommer behandlas i projektet.]])&gt;0,Tabell2[[#Headers],[Hälsa]],0)</f>
        <v>Hälsa</v>
      </c>
      <c r="W186" s="22" t="e">
        <f>IF(FIND(Tabell2[[#Headers],[Genetiska uppgifter]],Tabell2[[#This Row],[2.2 Ange vilken typ av känsliga personuppgifter som kommer behandlas i projektet.]])&gt;0,Tabell2[[#Headers],[Genetiska uppgifter]],0)</f>
        <v>#VALUE!</v>
      </c>
      <c r="X186" s="22" t="e">
        <f>IF(FIND(Tabell2[[#Headers],[Ras eller etniskt ursprung]],Tabell2[[#This Row],[2.2 Ange vilken typ av känsliga personuppgifter som kommer behandlas i projektet.]])&gt;0,Tabell2[[#Headers],[Ras eller etniskt ursprung]],0)</f>
        <v>#VALUE!</v>
      </c>
      <c r="Y186" s="22" t="e">
        <f>IF(FIND(Tabell2[[#Headers],[Biometriska uppgifter]],Tabell2[[#This Row],[2.2 Ange vilken typ av känsliga personuppgifter som kommer behandlas i projektet.]])&gt;0,Tabell2[[#Headers],[Biometriska uppgifter]],0)</f>
        <v>#VALUE!</v>
      </c>
      <c r="Z186" s="22" t="e">
        <f>IF(FIND(Tabell2[[#Headers],[En persons sexualliv]],Tabell2[[#This Row],[2.2 Ange vilken typ av känsliga personuppgifter som kommer behandlas i projektet.]])&gt;0,Tabell2[[#Headers],[En persons sexualliv]],0)</f>
        <v>#VALUE!</v>
      </c>
      <c r="AA186" s="22" t="e">
        <f>IF(FIND(Tabell2[[#Headers],[Politiska åsikter]],Tabell2[[#This Row],[2.2 Ange vilken typ av känsliga personuppgifter som kommer behandlas i projektet.]])&gt;0,Tabell2[[#Headers],[Politiska åsikter]],0)</f>
        <v>#VALUE!</v>
      </c>
      <c r="AB186" s="22" t="e">
        <f>IF(FIND(Tabell2[[#Headers],[Religiös eller filosofisk övertygelse]],Tabell2[[#This Row],[2.2 Ange vilken typ av känsliga personuppgifter som kommer behandlas i projektet.]])&gt;0,Tabell2[[#Headers],[Religiös eller filosofisk övertygelse]],0)</f>
        <v>#VALUE!</v>
      </c>
      <c r="AC186" s="1" t="s">
        <v>2626</v>
      </c>
      <c r="AD186" s="1"/>
      <c r="AE186" s="26" t="s">
        <v>1951</v>
      </c>
      <c r="AF186" s="10" t="s">
        <v>174</v>
      </c>
      <c r="AG186" s="10">
        <f>IF(Tabell2[[#This Row],[Beräknat startdatum]]="Godkännandedatum",INDEX('EPM diarie'!D:H,MATCH(Tabell2[[#This Row],[DNR]],'EPM diarie'!D:D,0),5),Tabell2[[#This Row],[Beräknat startdatum]])</f>
        <v>43998</v>
      </c>
      <c r="AH186" s="26" t="s">
        <v>2782</v>
      </c>
      <c r="AI186" s="10">
        <v>44196</v>
      </c>
      <c r="AJ186" s="22">
        <f>Tabell2[[#This Row],[Beräknat slutdatum]]-Tabell2[[#This Row],[Kolumn1]]</f>
        <v>198</v>
      </c>
      <c r="AK186" s="1" t="s">
        <v>2866</v>
      </c>
      <c r="AL186" s="1">
        <v>28</v>
      </c>
      <c r="AM186" s="1" t="s">
        <v>60</v>
      </c>
      <c r="AN186" s="2" t="s">
        <v>29</v>
      </c>
      <c r="AO186" s="54">
        <f>Tabell2[[#This Row],[Beräknat slutdatum]]-Tabell2[[#This Row],[Kolumn1]]</f>
        <v>198</v>
      </c>
    </row>
    <row r="187" spans="1:41" x14ac:dyDescent="0.25">
      <c r="A187" s="19" t="s">
        <v>979</v>
      </c>
      <c r="B187" s="20" t="str">
        <f>INDEX('EPM diarie'!D:E,MATCH(Tabell2[[#This Row],[DNR]],'EPM diarie'!D:D,0),2)</f>
        <v>Hur barn och ungdomar mår känslomässigt under pandemin covid-19</v>
      </c>
      <c r="C187" s="21" t="s">
        <v>27</v>
      </c>
      <c r="D187" s="1" t="s">
        <v>287</v>
      </c>
      <c r="E187" s="1" t="str">
        <f>INDEX('EPM diarie'!D:J,MATCH(Tabell2[[#This Row],[DNR]],'EPM diarie'!D:D,0),7)</f>
        <v>Västra</v>
      </c>
      <c r="F187" s="1" t="s">
        <v>27</v>
      </c>
      <c r="G187" s="1"/>
      <c r="H187" s="1"/>
      <c r="I187" s="1"/>
      <c r="J187" s="1"/>
      <c r="K187" s="1" t="s">
        <v>165</v>
      </c>
      <c r="L187" s="1"/>
      <c r="M187" s="1" t="s">
        <v>29</v>
      </c>
      <c r="N187" s="1" t="s">
        <v>2571</v>
      </c>
      <c r="O187" s="22" t="e">
        <f>IF(FIND(Tabell2[[#Headers],[3 § 1 Forskningen kommer att samla in känsliga personuppgifter]],Tabell2[[#This Row],[2.1 På vilket eller vilka sätt handlar projektet om forskning]])&gt;0,Tabell2[[#Headers],[3 § 1 Forskningen kommer att samla in känsliga personuppgifter]],0)</f>
        <v>#VALUE!</v>
      </c>
      <c r="P18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7" s="22" t="e">
        <f>IF(FIND(Tabell2[[#Headers],[4 § 4 Forskningen avser ett fysiskt ingrepp på en avliden människa.]],Tabell2[[#This Row],[2.1 På vilket eller vilka sätt handlar projektet om forskning]])&gt;0,Tabell2[[#Headers],[4 § 4 Forskningen avser ett fysiskt ingrepp på en avliden människa.]],0)</f>
        <v>#VALUE!</v>
      </c>
      <c r="T18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7" s="1" t="s">
        <v>27</v>
      </c>
      <c r="V187" s="22" t="e">
        <f>IF(FIND(Tabell2[[#Headers],[Hälsa]],Tabell2[[#This Row],[2.2 Ange vilken typ av känsliga personuppgifter som kommer behandlas i projektet.]])&gt;0,Tabell2[[#Headers],[Hälsa]],0)</f>
        <v>#VALUE!</v>
      </c>
      <c r="W187" s="22" t="e">
        <f>IF(FIND(Tabell2[[#Headers],[Genetiska uppgifter]],Tabell2[[#This Row],[2.2 Ange vilken typ av känsliga personuppgifter som kommer behandlas i projektet.]])&gt;0,Tabell2[[#Headers],[Genetiska uppgifter]],0)</f>
        <v>#VALUE!</v>
      </c>
      <c r="X187" s="22" t="e">
        <f>IF(FIND(Tabell2[[#Headers],[Ras eller etniskt ursprung]],Tabell2[[#This Row],[2.2 Ange vilken typ av känsliga personuppgifter som kommer behandlas i projektet.]])&gt;0,Tabell2[[#Headers],[Ras eller etniskt ursprung]],0)</f>
        <v>#VALUE!</v>
      </c>
      <c r="Y187" s="22" t="e">
        <f>IF(FIND(Tabell2[[#Headers],[Biometriska uppgifter]],Tabell2[[#This Row],[2.2 Ange vilken typ av känsliga personuppgifter som kommer behandlas i projektet.]])&gt;0,Tabell2[[#Headers],[Biometriska uppgifter]],0)</f>
        <v>#VALUE!</v>
      </c>
      <c r="Z187" s="22" t="e">
        <f>IF(FIND(Tabell2[[#Headers],[En persons sexualliv]],Tabell2[[#This Row],[2.2 Ange vilken typ av känsliga personuppgifter som kommer behandlas i projektet.]])&gt;0,Tabell2[[#Headers],[En persons sexualliv]],0)</f>
        <v>#VALUE!</v>
      </c>
      <c r="AA187" s="22" t="e">
        <f>IF(FIND(Tabell2[[#Headers],[Politiska åsikter]],Tabell2[[#This Row],[2.2 Ange vilken typ av känsliga personuppgifter som kommer behandlas i projektet.]])&gt;0,Tabell2[[#Headers],[Politiska åsikter]],0)</f>
        <v>#VALUE!</v>
      </c>
      <c r="AB187" s="22" t="e">
        <f>IF(FIND(Tabell2[[#Headers],[Religiös eller filosofisk övertygelse]],Tabell2[[#This Row],[2.2 Ange vilken typ av känsliga personuppgifter som kommer behandlas i projektet.]])&gt;0,Tabell2[[#Headers],[Religiös eller filosofisk övertygelse]],0)</f>
        <v>#VALUE!</v>
      </c>
      <c r="AC187" s="1" t="s">
        <v>2627</v>
      </c>
      <c r="AD187" s="1"/>
      <c r="AE187" s="26" t="s">
        <v>2719</v>
      </c>
      <c r="AF187" s="10" t="s">
        <v>174</v>
      </c>
      <c r="AG187" s="10">
        <f>IF(Tabell2[[#This Row],[Beräknat startdatum]]="Godkännandedatum",INDEX('EPM diarie'!D:H,MATCH(Tabell2[[#This Row],[DNR]],'EPM diarie'!D:D,0),5),Tabell2[[#This Row],[Beräknat startdatum]])</f>
        <v>43998</v>
      </c>
      <c r="AH187" s="26" t="s">
        <v>2783</v>
      </c>
      <c r="AI187" s="10">
        <v>44561</v>
      </c>
      <c r="AJ187" s="22">
        <f>Tabell2[[#This Row],[Beräknat slutdatum]]-Tabell2[[#This Row],[Kolumn1]]</f>
        <v>563</v>
      </c>
      <c r="AK187" s="1" t="s">
        <v>2867</v>
      </c>
      <c r="AL187" s="1">
        <v>800</v>
      </c>
      <c r="AM187" s="1" t="s">
        <v>60</v>
      </c>
      <c r="AN187" s="2" t="s">
        <v>29</v>
      </c>
      <c r="AO187" s="54">
        <f>Tabell2[[#This Row],[Beräknat slutdatum]]-Tabell2[[#This Row],[Kolumn1]]</f>
        <v>563</v>
      </c>
    </row>
    <row r="188" spans="1:41" x14ac:dyDescent="0.25">
      <c r="A188" s="19" t="s">
        <v>1101</v>
      </c>
      <c r="B188" s="20" t="str">
        <f>INDEX('EPM diarie'!D:E,MATCH(Tabell2[[#This Row],[DNR]],'EPM diarie'!D:D,0),2)</f>
        <v>Kartläggning av vårdpersonals livskvalitet under pågående coronapandemi</v>
      </c>
      <c r="C188" s="21" t="s">
        <v>27</v>
      </c>
      <c r="D188" s="1" t="s">
        <v>127</v>
      </c>
      <c r="E188" s="1" t="str">
        <f>INDEX('EPM diarie'!D:J,MATCH(Tabell2[[#This Row],[DNR]],'EPM diarie'!D:D,0),7)</f>
        <v>Sydöstra</v>
      </c>
      <c r="F188" s="1" t="s">
        <v>27</v>
      </c>
      <c r="G188" s="1"/>
      <c r="H188" s="1"/>
      <c r="I188" s="1"/>
      <c r="J188" s="1" t="s">
        <v>164</v>
      </c>
      <c r="K188" s="1"/>
      <c r="L188" s="1"/>
      <c r="M188" s="1" t="s">
        <v>29</v>
      </c>
      <c r="N188" s="1" t="s">
        <v>2564</v>
      </c>
      <c r="O18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8" s="22" t="e">
        <f>IF(FIND(Tabell2[[#Headers],[4 § 4 Forskningen avser ett fysiskt ingrepp på en avliden människa.]],Tabell2[[#This Row],[2.1 På vilket eller vilka sätt handlar projektet om forskning]])&gt;0,Tabell2[[#Headers],[4 § 4 Forskningen avser ett fysiskt ingrepp på en avliden människa.]],0)</f>
        <v>#VALUE!</v>
      </c>
      <c r="T18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8" s="1" t="s">
        <v>30</v>
      </c>
      <c r="V188" s="22" t="str">
        <f>IF(FIND(Tabell2[[#Headers],[Hälsa]],Tabell2[[#This Row],[2.2 Ange vilken typ av känsliga personuppgifter som kommer behandlas i projektet.]])&gt;0,Tabell2[[#Headers],[Hälsa]],0)</f>
        <v>Hälsa</v>
      </c>
      <c r="W188" s="22" t="e">
        <f>IF(FIND(Tabell2[[#Headers],[Genetiska uppgifter]],Tabell2[[#This Row],[2.2 Ange vilken typ av känsliga personuppgifter som kommer behandlas i projektet.]])&gt;0,Tabell2[[#Headers],[Genetiska uppgifter]],0)</f>
        <v>#VALUE!</v>
      </c>
      <c r="X188" s="22" t="e">
        <f>IF(FIND(Tabell2[[#Headers],[Ras eller etniskt ursprung]],Tabell2[[#This Row],[2.2 Ange vilken typ av känsliga personuppgifter som kommer behandlas i projektet.]])&gt;0,Tabell2[[#Headers],[Ras eller etniskt ursprung]],0)</f>
        <v>#VALUE!</v>
      </c>
      <c r="Y188" s="22" t="e">
        <f>IF(FIND(Tabell2[[#Headers],[Biometriska uppgifter]],Tabell2[[#This Row],[2.2 Ange vilken typ av känsliga personuppgifter som kommer behandlas i projektet.]])&gt;0,Tabell2[[#Headers],[Biometriska uppgifter]],0)</f>
        <v>#VALUE!</v>
      </c>
      <c r="Z188" s="22" t="e">
        <f>IF(FIND(Tabell2[[#Headers],[En persons sexualliv]],Tabell2[[#This Row],[2.2 Ange vilken typ av känsliga personuppgifter som kommer behandlas i projektet.]])&gt;0,Tabell2[[#Headers],[En persons sexualliv]],0)</f>
        <v>#VALUE!</v>
      </c>
      <c r="AA188" s="22" t="e">
        <f>IF(FIND(Tabell2[[#Headers],[Politiska åsikter]],Tabell2[[#This Row],[2.2 Ange vilken typ av känsliga personuppgifter som kommer behandlas i projektet.]])&gt;0,Tabell2[[#Headers],[Politiska åsikter]],0)</f>
        <v>#VALUE!</v>
      </c>
      <c r="AB188" s="22" t="e">
        <f>IF(FIND(Tabell2[[#Headers],[Religiös eller filosofisk övertygelse]],Tabell2[[#This Row],[2.2 Ange vilken typ av känsliga personuppgifter som kommer behandlas i projektet.]])&gt;0,Tabell2[[#Headers],[Religiös eller filosofisk övertygelse]],0)</f>
        <v>#VALUE!</v>
      </c>
      <c r="AC188" s="1" t="s">
        <v>2628</v>
      </c>
      <c r="AD188" s="1"/>
      <c r="AE188" s="27">
        <v>43983</v>
      </c>
      <c r="AF188" s="10">
        <f>Tabell2[[#This Row],[5.1 Beräknat startdatum]]</f>
        <v>43983</v>
      </c>
      <c r="AG188" s="10">
        <f>IF(Tabell2[[#This Row],[Beräknat startdatum]]="Godkännandedatum",INDEX('EPM diarie'!D:H,MATCH(Tabell2[[#This Row],[DNR]],'EPM diarie'!D:D,0),5),Tabell2[[#This Row],[Beräknat startdatum]])</f>
        <v>43983</v>
      </c>
      <c r="AH188" s="27">
        <v>44470</v>
      </c>
      <c r="AI188" s="10">
        <f>Tabell2[[#This Row],[5.2 Beräknat slutdatum]]</f>
        <v>44470</v>
      </c>
      <c r="AJ188" s="22">
        <f>Tabell2[[#This Row],[Beräknat slutdatum]]-Tabell2[[#This Row],[Kolumn1]]</f>
        <v>487</v>
      </c>
      <c r="AK188" s="1" t="s">
        <v>2868</v>
      </c>
      <c r="AL188" s="1">
        <v>400</v>
      </c>
      <c r="AM188" s="1" t="s">
        <v>29</v>
      </c>
      <c r="AN188" s="2" t="s">
        <v>29</v>
      </c>
      <c r="AO188" s="54">
        <f>Tabell2[[#This Row],[Beräknat slutdatum]]-Tabell2[[#This Row],[Kolumn1]]</f>
        <v>487</v>
      </c>
    </row>
    <row r="189" spans="1:41" x14ac:dyDescent="0.25">
      <c r="A189" s="19" t="s">
        <v>323</v>
      </c>
      <c r="B189" s="20" t="str">
        <f>INDEX('EPM diarie'!D:E,MATCH(Tabell2[[#This Row],[DNR]],'EPM diarie'!D:D,0),2)</f>
        <v>Kirurgi under pågående COVID-19-epidemi.</v>
      </c>
      <c r="C189" s="21" t="s">
        <v>27</v>
      </c>
      <c r="D189" s="1" t="s">
        <v>326</v>
      </c>
      <c r="E189" s="1" t="str">
        <f>INDEX('EPM diarie'!D:J,MATCH(Tabell2[[#This Row],[DNR]],'EPM diarie'!D:D,0),7)</f>
        <v>Stockholms</v>
      </c>
      <c r="F189" s="1" t="s">
        <v>27</v>
      </c>
      <c r="G189" s="1"/>
      <c r="H189" s="1"/>
      <c r="I189" s="1" t="s">
        <v>163</v>
      </c>
      <c r="J189" s="1"/>
      <c r="K189" s="1"/>
      <c r="L189" s="1"/>
      <c r="M189" s="1" t="s">
        <v>29</v>
      </c>
      <c r="N189" s="1" t="s">
        <v>2564</v>
      </c>
      <c r="O18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8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8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8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89" s="22" t="e">
        <f>IF(FIND(Tabell2[[#Headers],[4 § 4 Forskningen avser ett fysiskt ingrepp på en avliden människa.]],Tabell2[[#This Row],[2.1 På vilket eller vilka sätt handlar projektet om forskning]])&gt;0,Tabell2[[#Headers],[4 § 4 Forskningen avser ett fysiskt ingrepp på en avliden människa.]],0)</f>
        <v>#VALUE!</v>
      </c>
      <c r="T18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89" s="1" t="s">
        <v>30</v>
      </c>
      <c r="V189" s="22" t="str">
        <f>IF(FIND(Tabell2[[#Headers],[Hälsa]],Tabell2[[#This Row],[2.2 Ange vilken typ av känsliga personuppgifter som kommer behandlas i projektet.]])&gt;0,Tabell2[[#Headers],[Hälsa]],0)</f>
        <v>Hälsa</v>
      </c>
      <c r="W189" s="22" t="e">
        <f>IF(FIND(Tabell2[[#Headers],[Genetiska uppgifter]],Tabell2[[#This Row],[2.2 Ange vilken typ av känsliga personuppgifter som kommer behandlas i projektet.]])&gt;0,Tabell2[[#Headers],[Genetiska uppgifter]],0)</f>
        <v>#VALUE!</v>
      </c>
      <c r="X189" s="22" t="e">
        <f>IF(FIND(Tabell2[[#Headers],[Ras eller etniskt ursprung]],Tabell2[[#This Row],[2.2 Ange vilken typ av känsliga personuppgifter som kommer behandlas i projektet.]])&gt;0,Tabell2[[#Headers],[Ras eller etniskt ursprung]],0)</f>
        <v>#VALUE!</v>
      </c>
      <c r="Y189" s="22" t="e">
        <f>IF(FIND(Tabell2[[#Headers],[Biometriska uppgifter]],Tabell2[[#This Row],[2.2 Ange vilken typ av känsliga personuppgifter som kommer behandlas i projektet.]])&gt;0,Tabell2[[#Headers],[Biometriska uppgifter]],0)</f>
        <v>#VALUE!</v>
      </c>
      <c r="Z189" s="22" t="e">
        <f>IF(FIND(Tabell2[[#Headers],[En persons sexualliv]],Tabell2[[#This Row],[2.2 Ange vilken typ av känsliga personuppgifter som kommer behandlas i projektet.]])&gt;0,Tabell2[[#Headers],[En persons sexualliv]],0)</f>
        <v>#VALUE!</v>
      </c>
      <c r="AA189" s="22" t="e">
        <f>IF(FIND(Tabell2[[#Headers],[Politiska åsikter]],Tabell2[[#This Row],[2.2 Ange vilken typ av känsliga personuppgifter som kommer behandlas i projektet.]])&gt;0,Tabell2[[#Headers],[Politiska åsikter]],0)</f>
        <v>#VALUE!</v>
      </c>
      <c r="AB189" s="22" t="e">
        <f>IF(FIND(Tabell2[[#Headers],[Religiös eller filosofisk övertygelse]],Tabell2[[#This Row],[2.2 Ange vilken typ av känsliga personuppgifter som kommer behandlas i projektet.]])&gt;0,Tabell2[[#Headers],[Religiös eller filosofisk övertygelse]],0)</f>
        <v>#VALUE!</v>
      </c>
      <c r="AC189" s="1" t="s">
        <v>2629</v>
      </c>
      <c r="AD189" s="1"/>
      <c r="AE189" s="26" t="s">
        <v>1923</v>
      </c>
      <c r="AF189" s="10" t="s">
        <v>174</v>
      </c>
      <c r="AG189" s="10">
        <f>IF(Tabell2[[#This Row],[Beräknat startdatum]]="Godkännandedatum",INDEX('EPM diarie'!D:H,MATCH(Tabell2[[#This Row],[DNR]],'EPM diarie'!D:D,0),5),Tabell2[[#This Row],[Beräknat startdatum]])</f>
        <v>43999</v>
      </c>
      <c r="AH189" s="26" t="s">
        <v>2784</v>
      </c>
      <c r="AI189" s="10" t="s">
        <v>175</v>
      </c>
      <c r="AJ189" s="22" t="e">
        <f>Tabell2[[#This Row],[Beräknat slutdatum]]-Tabell2[[#This Row],[Kolumn1]]</f>
        <v>#VALUE!</v>
      </c>
      <c r="AK189" s="1" t="s">
        <v>2869</v>
      </c>
      <c r="AL189" s="1" t="s">
        <v>175</v>
      </c>
      <c r="AM189" s="1" t="s">
        <v>60</v>
      </c>
      <c r="AN189" s="2" t="s">
        <v>60</v>
      </c>
      <c r="AO189" s="54" t="e">
        <f>Tabell2[[#This Row],[Beräknat slutdatum]]-Tabell2[[#This Row],[Kolumn1]]</f>
        <v>#VALUE!</v>
      </c>
    </row>
    <row r="190" spans="1:41" x14ac:dyDescent="0.25">
      <c r="A190" s="19" t="s">
        <v>703</v>
      </c>
      <c r="B190" s="20" t="str">
        <f>INDEX('EPM diarie'!D:E,MATCH(Tabell2[[#This Row],[DNR]],'EPM diarie'!D:D,0),2)</f>
        <v>Erfarenheter hos patienter inom palliativ vård och deras närstående med anledning av den pågående Covid-pandemin</v>
      </c>
      <c r="C190" s="21" t="s">
        <v>27</v>
      </c>
      <c r="D190" s="1" t="s">
        <v>61</v>
      </c>
      <c r="E190" s="1" t="str">
        <f>INDEX('EPM diarie'!D:J,MATCH(Tabell2[[#This Row],[DNR]],'EPM diarie'!D:D,0),7)</f>
        <v>Västra</v>
      </c>
      <c r="F190" s="1" t="s">
        <v>27</v>
      </c>
      <c r="G190" s="1"/>
      <c r="H190" s="1"/>
      <c r="I190" s="1"/>
      <c r="J190" s="1"/>
      <c r="K190" s="1" t="s">
        <v>165</v>
      </c>
      <c r="L190" s="1"/>
      <c r="M190" s="1" t="s">
        <v>29</v>
      </c>
      <c r="N190" s="1" t="s">
        <v>2564</v>
      </c>
      <c r="O19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0"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0" s="22" t="e">
        <f>IF(FIND(Tabell2[[#Headers],[4 § 4 Forskningen avser ett fysiskt ingrepp på en avliden människa.]],Tabell2[[#This Row],[2.1 På vilket eller vilka sätt handlar projektet om forskning]])&gt;0,Tabell2[[#Headers],[4 § 4 Forskningen avser ett fysiskt ingrepp på en avliden människa.]],0)</f>
        <v>#VALUE!</v>
      </c>
      <c r="T19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0" s="1" t="s">
        <v>30</v>
      </c>
      <c r="V190" s="22" t="str">
        <f>IF(FIND(Tabell2[[#Headers],[Hälsa]],Tabell2[[#This Row],[2.2 Ange vilken typ av känsliga personuppgifter som kommer behandlas i projektet.]])&gt;0,Tabell2[[#Headers],[Hälsa]],0)</f>
        <v>Hälsa</v>
      </c>
      <c r="W190" s="22" t="e">
        <f>IF(FIND(Tabell2[[#Headers],[Genetiska uppgifter]],Tabell2[[#This Row],[2.2 Ange vilken typ av känsliga personuppgifter som kommer behandlas i projektet.]])&gt;0,Tabell2[[#Headers],[Genetiska uppgifter]],0)</f>
        <v>#VALUE!</v>
      </c>
      <c r="X190" s="22" t="e">
        <f>IF(FIND(Tabell2[[#Headers],[Ras eller etniskt ursprung]],Tabell2[[#This Row],[2.2 Ange vilken typ av känsliga personuppgifter som kommer behandlas i projektet.]])&gt;0,Tabell2[[#Headers],[Ras eller etniskt ursprung]],0)</f>
        <v>#VALUE!</v>
      </c>
      <c r="Y190" s="22" t="e">
        <f>IF(FIND(Tabell2[[#Headers],[Biometriska uppgifter]],Tabell2[[#This Row],[2.2 Ange vilken typ av känsliga personuppgifter som kommer behandlas i projektet.]])&gt;0,Tabell2[[#Headers],[Biometriska uppgifter]],0)</f>
        <v>#VALUE!</v>
      </c>
      <c r="Z190" s="22" t="e">
        <f>IF(FIND(Tabell2[[#Headers],[En persons sexualliv]],Tabell2[[#This Row],[2.2 Ange vilken typ av känsliga personuppgifter som kommer behandlas i projektet.]])&gt;0,Tabell2[[#Headers],[En persons sexualliv]],0)</f>
        <v>#VALUE!</v>
      </c>
      <c r="AA190" s="22" t="e">
        <f>IF(FIND(Tabell2[[#Headers],[Politiska åsikter]],Tabell2[[#This Row],[2.2 Ange vilken typ av känsliga personuppgifter som kommer behandlas i projektet.]])&gt;0,Tabell2[[#Headers],[Politiska åsikter]],0)</f>
        <v>#VALUE!</v>
      </c>
      <c r="AB190" s="22" t="e">
        <f>IF(FIND(Tabell2[[#Headers],[Religiös eller filosofisk övertygelse]],Tabell2[[#This Row],[2.2 Ange vilken typ av känsliga personuppgifter som kommer behandlas i projektet.]])&gt;0,Tabell2[[#Headers],[Religiös eller filosofisk övertygelse]],0)</f>
        <v>#VALUE!</v>
      </c>
      <c r="AC190" s="1" t="s">
        <v>2630</v>
      </c>
      <c r="AD190" s="1"/>
      <c r="AE190" s="26" t="s">
        <v>2720</v>
      </c>
      <c r="AF190" s="10" t="s">
        <v>174</v>
      </c>
      <c r="AG190" s="10">
        <f>IF(Tabell2[[#This Row],[Beräknat startdatum]]="Godkännandedatum",INDEX('EPM diarie'!D:H,MATCH(Tabell2[[#This Row],[DNR]],'EPM diarie'!D:D,0),5),Tabell2[[#This Row],[Beräknat startdatum]])</f>
        <v>43999</v>
      </c>
      <c r="AH190" s="26" t="s">
        <v>2785</v>
      </c>
      <c r="AI190" s="10">
        <v>44364</v>
      </c>
      <c r="AJ190" s="22">
        <f>Tabell2[[#This Row],[Beräknat slutdatum]]-Tabell2[[#This Row],[Kolumn1]]</f>
        <v>365</v>
      </c>
      <c r="AK190" s="1" t="s">
        <v>2870</v>
      </c>
      <c r="AL190" s="1">
        <v>50</v>
      </c>
      <c r="AM190" s="1" t="s">
        <v>29</v>
      </c>
      <c r="AN190" s="2" t="s">
        <v>29</v>
      </c>
      <c r="AO190" s="54">
        <f>Tabell2[[#This Row],[Beräknat slutdatum]]-Tabell2[[#This Row],[Kolumn1]]</f>
        <v>365</v>
      </c>
    </row>
    <row r="191" spans="1:41" x14ac:dyDescent="0.25">
      <c r="A191" s="19" t="s">
        <v>1042</v>
      </c>
      <c r="B191" s="20" t="str">
        <f>INDEX('EPM diarie'!D:E,MATCH(Tabell2[[#This Row],[DNR]],'EPM diarie'!D:D,0),2)</f>
        <v>Anpassning till COVID-19 pandemin: Anpassning av undervisning, uppfattning av distansundervisning, stress, och kreativitet bland lärare och studenter inom högre utbildning runt om i världen</v>
      </c>
      <c r="C191" s="21" t="s">
        <v>27</v>
      </c>
      <c r="D191" s="1" t="s">
        <v>2543</v>
      </c>
      <c r="E191" s="1" t="str">
        <f>INDEX('EPM diarie'!D:J,MATCH(Tabell2[[#This Row],[DNR]],'EPM diarie'!D:D,0),7)</f>
        <v>Sydöstra</v>
      </c>
      <c r="F191" s="1" t="s">
        <v>2552</v>
      </c>
      <c r="G191" s="1"/>
      <c r="H191" s="1"/>
      <c r="I191" s="1"/>
      <c r="J191" s="1" t="s">
        <v>164</v>
      </c>
      <c r="K191" s="1"/>
      <c r="L191" s="1"/>
      <c r="M191" s="1" t="s">
        <v>29</v>
      </c>
      <c r="N191" s="1" t="s">
        <v>2564</v>
      </c>
      <c r="O19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1"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1" s="22" t="e">
        <f>IF(FIND(Tabell2[[#Headers],[4 § 4 Forskningen avser ett fysiskt ingrepp på en avliden människa.]],Tabell2[[#This Row],[2.1 På vilket eller vilka sätt handlar projektet om forskning]])&gt;0,Tabell2[[#Headers],[4 § 4 Forskningen avser ett fysiskt ingrepp på en avliden människa.]],0)</f>
        <v>#VALUE!</v>
      </c>
      <c r="T19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1" s="1" t="s">
        <v>30</v>
      </c>
      <c r="V191" s="22" t="str">
        <f>IF(FIND(Tabell2[[#Headers],[Hälsa]],Tabell2[[#This Row],[2.2 Ange vilken typ av känsliga personuppgifter som kommer behandlas i projektet.]])&gt;0,Tabell2[[#Headers],[Hälsa]],0)</f>
        <v>Hälsa</v>
      </c>
      <c r="W191" s="22" t="e">
        <f>IF(FIND(Tabell2[[#Headers],[Genetiska uppgifter]],Tabell2[[#This Row],[2.2 Ange vilken typ av känsliga personuppgifter som kommer behandlas i projektet.]])&gt;0,Tabell2[[#Headers],[Genetiska uppgifter]],0)</f>
        <v>#VALUE!</v>
      </c>
      <c r="X191" s="22" t="e">
        <f>IF(FIND(Tabell2[[#Headers],[Ras eller etniskt ursprung]],Tabell2[[#This Row],[2.2 Ange vilken typ av känsliga personuppgifter som kommer behandlas i projektet.]])&gt;0,Tabell2[[#Headers],[Ras eller etniskt ursprung]],0)</f>
        <v>#VALUE!</v>
      </c>
      <c r="Y191" s="22" t="e">
        <f>IF(FIND(Tabell2[[#Headers],[Biometriska uppgifter]],Tabell2[[#This Row],[2.2 Ange vilken typ av känsliga personuppgifter som kommer behandlas i projektet.]])&gt;0,Tabell2[[#Headers],[Biometriska uppgifter]],0)</f>
        <v>#VALUE!</v>
      </c>
      <c r="Z191" s="22" t="e">
        <f>IF(FIND(Tabell2[[#Headers],[En persons sexualliv]],Tabell2[[#This Row],[2.2 Ange vilken typ av känsliga personuppgifter som kommer behandlas i projektet.]])&gt;0,Tabell2[[#Headers],[En persons sexualliv]],0)</f>
        <v>#VALUE!</v>
      </c>
      <c r="AA191" s="22" t="e">
        <f>IF(FIND(Tabell2[[#Headers],[Politiska åsikter]],Tabell2[[#This Row],[2.2 Ange vilken typ av känsliga personuppgifter som kommer behandlas i projektet.]])&gt;0,Tabell2[[#Headers],[Politiska åsikter]],0)</f>
        <v>#VALUE!</v>
      </c>
      <c r="AB191" s="22" t="e">
        <f>IF(FIND(Tabell2[[#Headers],[Religiös eller filosofisk övertygelse]],Tabell2[[#This Row],[2.2 Ange vilken typ av känsliga personuppgifter som kommer behandlas i projektet.]])&gt;0,Tabell2[[#Headers],[Religiös eller filosofisk övertygelse]],0)</f>
        <v>#VALUE!</v>
      </c>
      <c r="AC191" s="1" t="s">
        <v>2631</v>
      </c>
      <c r="AD191" s="1"/>
      <c r="AE191" s="26" t="s">
        <v>141</v>
      </c>
      <c r="AF191" s="10">
        <v>43981</v>
      </c>
      <c r="AG191" s="10">
        <f>IF(Tabell2[[#This Row],[Beräknat startdatum]]="Godkännandedatum",INDEX('EPM diarie'!D:H,MATCH(Tabell2[[#This Row],[DNR]],'EPM diarie'!D:D,0),5),Tabell2[[#This Row],[Beräknat startdatum]])</f>
        <v>43981</v>
      </c>
      <c r="AH191" s="26" t="s">
        <v>2767</v>
      </c>
      <c r="AI191" s="10">
        <v>45443</v>
      </c>
      <c r="AJ191" s="22">
        <f>Tabell2[[#This Row],[Beräknat slutdatum]]-Tabell2[[#This Row],[Kolumn1]]</f>
        <v>1462</v>
      </c>
      <c r="AK191" s="1" t="s">
        <v>2871</v>
      </c>
      <c r="AL191" s="1">
        <v>850</v>
      </c>
      <c r="AM191" s="1" t="s">
        <v>29</v>
      </c>
      <c r="AN191" s="2" t="s">
        <v>29</v>
      </c>
      <c r="AO191" s="54">
        <f>Tabell2[[#This Row],[Beräknat slutdatum]]-Tabell2[[#This Row],[Kolumn1]]</f>
        <v>1462</v>
      </c>
    </row>
    <row r="192" spans="1:41" x14ac:dyDescent="0.25">
      <c r="A192" s="19" t="s">
        <v>1152</v>
      </c>
      <c r="B192" s="20" t="str">
        <f>INDEX('EPM diarie'!D:E,MATCH(Tabell2[[#This Row],[DNR]],'EPM diarie'!D:D,0),2)</f>
        <v>Hälsoeffekter av restriktioner på grund av covid-19 – med fokus på fysisk aktivitet</v>
      </c>
      <c r="C192" s="21" t="s">
        <v>27</v>
      </c>
      <c r="D192" s="1" t="s">
        <v>211</v>
      </c>
      <c r="E192" s="1" t="str">
        <f>INDEX('EPM diarie'!D:J,MATCH(Tabell2[[#This Row],[DNR]],'EPM diarie'!D:D,0),7)</f>
        <v>Södra</v>
      </c>
      <c r="F192" s="1" t="s">
        <v>27</v>
      </c>
      <c r="G192" s="1"/>
      <c r="H192" s="1"/>
      <c r="I192" s="1"/>
      <c r="J192" s="1"/>
      <c r="K192" s="1"/>
      <c r="L192" s="1" t="s">
        <v>166</v>
      </c>
      <c r="M192" s="1" t="s">
        <v>29</v>
      </c>
      <c r="N192" s="1" t="s">
        <v>2564</v>
      </c>
      <c r="O19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2"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2" s="22" t="e">
        <f>IF(FIND(Tabell2[[#Headers],[4 § 4 Forskningen avser ett fysiskt ingrepp på en avliden människa.]],Tabell2[[#This Row],[2.1 På vilket eller vilka sätt handlar projektet om forskning]])&gt;0,Tabell2[[#Headers],[4 § 4 Forskningen avser ett fysiskt ingrepp på en avliden människa.]],0)</f>
        <v>#VALUE!</v>
      </c>
      <c r="T19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2" s="1" t="s">
        <v>30</v>
      </c>
      <c r="V192" s="22" t="str">
        <f>IF(FIND(Tabell2[[#Headers],[Hälsa]],Tabell2[[#This Row],[2.2 Ange vilken typ av känsliga personuppgifter som kommer behandlas i projektet.]])&gt;0,Tabell2[[#Headers],[Hälsa]],0)</f>
        <v>Hälsa</v>
      </c>
      <c r="W192" s="22" t="e">
        <f>IF(FIND(Tabell2[[#Headers],[Genetiska uppgifter]],Tabell2[[#This Row],[2.2 Ange vilken typ av känsliga personuppgifter som kommer behandlas i projektet.]])&gt;0,Tabell2[[#Headers],[Genetiska uppgifter]],0)</f>
        <v>#VALUE!</v>
      </c>
      <c r="X192" s="22" t="e">
        <f>IF(FIND(Tabell2[[#Headers],[Ras eller etniskt ursprung]],Tabell2[[#This Row],[2.2 Ange vilken typ av känsliga personuppgifter som kommer behandlas i projektet.]])&gt;0,Tabell2[[#Headers],[Ras eller etniskt ursprung]],0)</f>
        <v>#VALUE!</v>
      </c>
      <c r="Y192" s="22" t="e">
        <f>IF(FIND(Tabell2[[#Headers],[Biometriska uppgifter]],Tabell2[[#This Row],[2.2 Ange vilken typ av känsliga personuppgifter som kommer behandlas i projektet.]])&gt;0,Tabell2[[#Headers],[Biometriska uppgifter]],0)</f>
        <v>#VALUE!</v>
      </c>
      <c r="Z192" s="22" t="e">
        <f>IF(FIND(Tabell2[[#Headers],[En persons sexualliv]],Tabell2[[#This Row],[2.2 Ange vilken typ av känsliga personuppgifter som kommer behandlas i projektet.]])&gt;0,Tabell2[[#Headers],[En persons sexualliv]],0)</f>
        <v>#VALUE!</v>
      </c>
      <c r="AA192" s="22" t="e">
        <f>IF(FIND(Tabell2[[#Headers],[Politiska åsikter]],Tabell2[[#This Row],[2.2 Ange vilken typ av känsliga personuppgifter som kommer behandlas i projektet.]])&gt;0,Tabell2[[#Headers],[Politiska åsikter]],0)</f>
        <v>#VALUE!</v>
      </c>
      <c r="AB192" s="22" t="e">
        <f>IF(FIND(Tabell2[[#Headers],[Religiös eller filosofisk övertygelse]],Tabell2[[#This Row],[2.2 Ange vilken typ av känsliga personuppgifter som kommer behandlas i projektet.]])&gt;0,Tabell2[[#Headers],[Religiös eller filosofisk övertygelse]],0)</f>
        <v>#VALUE!</v>
      </c>
      <c r="AC192" s="1" t="s">
        <v>2632</v>
      </c>
      <c r="AD192" s="1"/>
      <c r="AE192" s="26" t="s">
        <v>2721</v>
      </c>
      <c r="AF192" s="10" t="s">
        <v>174</v>
      </c>
      <c r="AG192" s="10">
        <f>IF(Tabell2[[#This Row],[Beräknat startdatum]]="Godkännandedatum",INDEX('EPM diarie'!D:H,MATCH(Tabell2[[#This Row],[DNR]],'EPM diarie'!D:D,0),5),Tabell2[[#This Row],[Beräknat startdatum]])</f>
        <v>43999</v>
      </c>
      <c r="AH192" s="27">
        <v>44196</v>
      </c>
      <c r="AI192" s="10">
        <f>Tabell2[[#This Row],[5.2 Beräknat slutdatum]]</f>
        <v>44196</v>
      </c>
      <c r="AJ192" s="22">
        <f>Tabell2[[#This Row],[Beräknat slutdatum]]-Tabell2[[#This Row],[Kolumn1]]</f>
        <v>197</v>
      </c>
      <c r="AK192" s="1" t="s">
        <v>2872</v>
      </c>
      <c r="AL192" s="1">
        <v>500</v>
      </c>
      <c r="AM192" s="1" t="s">
        <v>29</v>
      </c>
      <c r="AN192" s="2" t="s">
        <v>29</v>
      </c>
      <c r="AO192" s="54">
        <f>Tabell2[[#This Row],[Beräknat slutdatum]]-Tabell2[[#This Row],[Kolumn1]]</f>
        <v>197</v>
      </c>
    </row>
    <row r="193" spans="1:41" x14ac:dyDescent="0.25">
      <c r="A193" s="19" t="s">
        <v>1199</v>
      </c>
      <c r="B193" s="20" t="str">
        <f>INDEX('EPM diarie'!D:E,MATCH(Tabell2[[#This Row],[DNR]],'EPM diarie'!D:D,0),2)</f>
        <v>Koagulations- och komplement aktivering vid COVID-19 infektion</v>
      </c>
      <c r="C193" s="21" t="s">
        <v>27</v>
      </c>
      <c r="D193" s="1" t="s">
        <v>105</v>
      </c>
      <c r="E193" s="1" t="str">
        <f>INDEX('EPM diarie'!D:J,MATCH(Tabell2[[#This Row],[DNR]],'EPM diarie'!D:D,0),7)</f>
        <v>Södra</v>
      </c>
      <c r="F193" s="1" t="s">
        <v>27</v>
      </c>
      <c r="G193" s="1"/>
      <c r="H193" s="1"/>
      <c r="I193" s="1"/>
      <c r="J193" s="1"/>
      <c r="K193" s="1"/>
      <c r="L193" s="1" t="s">
        <v>166</v>
      </c>
      <c r="M193" s="1" t="s">
        <v>29</v>
      </c>
      <c r="N193" s="1" t="s">
        <v>2563</v>
      </c>
      <c r="O19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3"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3" s="22" t="e">
        <f>IF(FIND(Tabell2[[#Headers],[4 § 4 Forskningen avser ett fysiskt ingrepp på en avliden människa.]],Tabell2[[#This Row],[2.1 På vilket eller vilka sätt handlar projektet om forskning]])&gt;0,Tabell2[[#Headers],[4 § 4 Forskningen avser ett fysiskt ingrepp på en avliden människa.]],0)</f>
        <v>#VALUE!</v>
      </c>
      <c r="T19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3" s="1" t="s">
        <v>30</v>
      </c>
      <c r="V193" s="22" t="str">
        <f>IF(FIND(Tabell2[[#Headers],[Hälsa]],Tabell2[[#This Row],[2.2 Ange vilken typ av känsliga personuppgifter som kommer behandlas i projektet.]])&gt;0,Tabell2[[#Headers],[Hälsa]],0)</f>
        <v>Hälsa</v>
      </c>
      <c r="W193" s="22" t="e">
        <f>IF(FIND(Tabell2[[#Headers],[Genetiska uppgifter]],Tabell2[[#This Row],[2.2 Ange vilken typ av känsliga personuppgifter som kommer behandlas i projektet.]])&gt;0,Tabell2[[#Headers],[Genetiska uppgifter]],0)</f>
        <v>#VALUE!</v>
      </c>
      <c r="X193" s="22" t="e">
        <f>IF(FIND(Tabell2[[#Headers],[Ras eller etniskt ursprung]],Tabell2[[#This Row],[2.2 Ange vilken typ av känsliga personuppgifter som kommer behandlas i projektet.]])&gt;0,Tabell2[[#Headers],[Ras eller etniskt ursprung]],0)</f>
        <v>#VALUE!</v>
      </c>
      <c r="Y193" s="22" t="e">
        <f>IF(FIND(Tabell2[[#Headers],[Biometriska uppgifter]],Tabell2[[#This Row],[2.2 Ange vilken typ av känsliga personuppgifter som kommer behandlas i projektet.]])&gt;0,Tabell2[[#Headers],[Biometriska uppgifter]],0)</f>
        <v>#VALUE!</v>
      </c>
      <c r="Z193" s="22" t="e">
        <f>IF(FIND(Tabell2[[#Headers],[En persons sexualliv]],Tabell2[[#This Row],[2.2 Ange vilken typ av känsliga personuppgifter som kommer behandlas i projektet.]])&gt;0,Tabell2[[#Headers],[En persons sexualliv]],0)</f>
        <v>#VALUE!</v>
      </c>
      <c r="AA193" s="22" t="e">
        <f>IF(FIND(Tabell2[[#Headers],[Politiska åsikter]],Tabell2[[#This Row],[2.2 Ange vilken typ av känsliga personuppgifter som kommer behandlas i projektet.]])&gt;0,Tabell2[[#Headers],[Politiska åsikter]],0)</f>
        <v>#VALUE!</v>
      </c>
      <c r="AB193" s="22" t="e">
        <f>IF(FIND(Tabell2[[#Headers],[Religiös eller filosofisk övertygelse]],Tabell2[[#This Row],[2.2 Ange vilken typ av känsliga personuppgifter som kommer behandlas i projektet.]])&gt;0,Tabell2[[#Headers],[Religiös eller filosofisk övertygelse]],0)</f>
        <v>#VALUE!</v>
      </c>
      <c r="AC193" s="1" t="s">
        <v>2633</v>
      </c>
      <c r="AD193" s="1"/>
      <c r="AE193" s="26" t="s">
        <v>48</v>
      </c>
      <c r="AF193" s="10" t="s">
        <v>174</v>
      </c>
      <c r="AG193" s="10">
        <f>IF(Tabell2[[#This Row],[Beräknat startdatum]]="Godkännandedatum",INDEX('EPM diarie'!D:H,MATCH(Tabell2[[#This Row],[DNR]],'EPM diarie'!D:D,0),5),Tabell2[[#This Row],[Beräknat startdatum]])</f>
        <v>43999</v>
      </c>
      <c r="AH193" s="27">
        <v>44561</v>
      </c>
      <c r="AI193" s="10">
        <f>Tabell2[[#This Row],[5.2 Beräknat slutdatum]]</f>
        <v>44561</v>
      </c>
      <c r="AJ193" s="22">
        <f>Tabell2[[#This Row],[Beräknat slutdatum]]-Tabell2[[#This Row],[Kolumn1]]</f>
        <v>562</v>
      </c>
      <c r="AK193" s="1" t="s">
        <v>2873</v>
      </c>
      <c r="AL193" s="1">
        <v>100</v>
      </c>
      <c r="AM193" s="1" t="s">
        <v>60</v>
      </c>
      <c r="AN193" s="2" t="s">
        <v>60</v>
      </c>
      <c r="AO193" s="54">
        <f>Tabell2[[#This Row],[Beräknat slutdatum]]-Tabell2[[#This Row],[Kolumn1]]</f>
        <v>562</v>
      </c>
    </row>
    <row r="194" spans="1:41" x14ac:dyDescent="0.25">
      <c r="A194" s="19" t="s">
        <v>1249</v>
      </c>
      <c r="B194" s="20" t="str">
        <f>INDEX('EPM diarie'!D:E,MATCH(Tabell2[[#This Row],[DNR]],'EPM diarie'!D:D,0),2)</f>
        <v>Hemsjukvård för barn i samband med Covid-19 infektion: En kvalitativ studie ur ett föräldraperspektiv</v>
      </c>
      <c r="C194" s="21" t="s">
        <v>27</v>
      </c>
      <c r="D194" s="1" t="s">
        <v>34</v>
      </c>
      <c r="E194" s="1" t="str">
        <f>INDEX('EPM diarie'!D:J,MATCH(Tabell2[[#This Row],[DNR]],'EPM diarie'!D:D,0),7)</f>
        <v>Stockholms</v>
      </c>
      <c r="F194" s="1" t="s">
        <v>27</v>
      </c>
      <c r="G194" s="1"/>
      <c r="H194" s="1"/>
      <c r="I194" s="1" t="s">
        <v>163</v>
      </c>
      <c r="J194" s="1"/>
      <c r="K194" s="1"/>
      <c r="L194" s="1"/>
      <c r="M194" s="1" t="s">
        <v>29</v>
      </c>
      <c r="N194" s="1" t="s">
        <v>2564</v>
      </c>
      <c r="O19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4"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4" s="22" t="e">
        <f>IF(FIND(Tabell2[[#Headers],[4 § 4 Forskningen avser ett fysiskt ingrepp på en avliden människa.]],Tabell2[[#This Row],[2.1 På vilket eller vilka sätt handlar projektet om forskning]])&gt;0,Tabell2[[#Headers],[4 § 4 Forskningen avser ett fysiskt ingrepp på en avliden människa.]],0)</f>
        <v>#VALUE!</v>
      </c>
      <c r="T19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4" s="1" t="s">
        <v>30</v>
      </c>
      <c r="V194" s="22" t="str">
        <f>IF(FIND(Tabell2[[#Headers],[Hälsa]],Tabell2[[#This Row],[2.2 Ange vilken typ av känsliga personuppgifter som kommer behandlas i projektet.]])&gt;0,Tabell2[[#Headers],[Hälsa]],0)</f>
        <v>Hälsa</v>
      </c>
      <c r="W194" s="22" t="e">
        <f>IF(FIND(Tabell2[[#Headers],[Genetiska uppgifter]],Tabell2[[#This Row],[2.2 Ange vilken typ av känsliga personuppgifter som kommer behandlas i projektet.]])&gt;0,Tabell2[[#Headers],[Genetiska uppgifter]],0)</f>
        <v>#VALUE!</v>
      </c>
      <c r="X194" s="22" t="e">
        <f>IF(FIND(Tabell2[[#Headers],[Ras eller etniskt ursprung]],Tabell2[[#This Row],[2.2 Ange vilken typ av känsliga personuppgifter som kommer behandlas i projektet.]])&gt;0,Tabell2[[#Headers],[Ras eller etniskt ursprung]],0)</f>
        <v>#VALUE!</v>
      </c>
      <c r="Y194" s="22" t="e">
        <f>IF(FIND(Tabell2[[#Headers],[Biometriska uppgifter]],Tabell2[[#This Row],[2.2 Ange vilken typ av känsliga personuppgifter som kommer behandlas i projektet.]])&gt;0,Tabell2[[#Headers],[Biometriska uppgifter]],0)</f>
        <v>#VALUE!</v>
      </c>
      <c r="Z194" s="22" t="e">
        <f>IF(FIND(Tabell2[[#Headers],[En persons sexualliv]],Tabell2[[#This Row],[2.2 Ange vilken typ av känsliga personuppgifter som kommer behandlas i projektet.]])&gt;0,Tabell2[[#Headers],[En persons sexualliv]],0)</f>
        <v>#VALUE!</v>
      </c>
      <c r="AA194" s="22" t="e">
        <f>IF(FIND(Tabell2[[#Headers],[Politiska åsikter]],Tabell2[[#This Row],[2.2 Ange vilken typ av känsliga personuppgifter som kommer behandlas i projektet.]])&gt;0,Tabell2[[#Headers],[Politiska åsikter]],0)</f>
        <v>#VALUE!</v>
      </c>
      <c r="AB194" s="22" t="e">
        <f>IF(FIND(Tabell2[[#Headers],[Religiös eller filosofisk övertygelse]],Tabell2[[#This Row],[2.2 Ange vilken typ av känsliga personuppgifter som kommer behandlas i projektet.]])&gt;0,Tabell2[[#Headers],[Religiös eller filosofisk övertygelse]],0)</f>
        <v>#VALUE!</v>
      </c>
      <c r="AC194" s="1" t="s">
        <v>2634</v>
      </c>
      <c r="AD194" s="1"/>
      <c r="AE194" s="27">
        <v>43997</v>
      </c>
      <c r="AF194" s="10">
        <f>Tabell2[[#This Row],[5.1 Beräknat startdatum]]</f>
        <v>43997</v>
      </c>
      <c r="AG194" s="10">
        <f>IF(Tabell2[[#This Row],[Beräknat startdatum]]="Godkännandedatum",INDEX('EPM diarie'!D:H,MATCH(Tabell2[[#This Row],[DNR]],'EPM diarie'!D:D,0),5),Tabell2[[#This Row],[Beräknat startdatum]])</f>
        <v>43997</v>
      </c>
      <c r="AH194" s="26" t="s">
        <v>2786</v>
      </c>
      <c r="AI194" s="10">
        <v>44074</v>
      </c>
      <c r="AJ194" s="22">
        <f>Tabell2[[#This Row],[Beräknat slutdatum]]-Tabell2[[#This Row],[Kolumn1]]</f>
        <v>77</v>
      </c>
      <c r="AK194" s="1" t="s">
        <v>2874</v>
      </c>
      <c r="AL194" s="1">
        <v>25</v>
      </c>
      <c r="AM194" s="1" t="s">
        <v>2927</v>
      </c>
      <c r="AN194" s="2" t="s">
        <v>1774</v>
      </c>
      <c r="AO194" s="54">
        <f>Tabell2[[#This Row],[Beräknat slutdatum]]-Tabell2[[#This Row],[Kolumn1]]</f>
        <v>77</v>
      </c>
    </row>
    <row r="195" spans="1:41" x14ac:dyDescent="0.25">
      <c r="A195" s="19" t="s">
        <v>1261</v>
      </c>
      <c r="B195" s="20" t="str">
        <f>INDEX('EPM diarie'!D:E,MATCH(Tabell2[[#This Row],[DNR]],'EPM diarie'!D:D,0),2)</f>
        <v>Utbredning av covid-19 i Värmland – en serologisk studie</v>
      </c>
      <c r="C195" s="21" t="s">
        <v>27</v>
      </c>
      <c r="D195" s="1" t="s">
        <v>1264</v>
      </c>
      <c r="E195" s="1" t="str">
        <f>INDEX('EPM diarie'!D:J,MATCH(Tabell2[[#This Row],[DNR]],'EPM diarie'!D:D,0),7)</f>
        <v>Uppsala-Örebro</v>
      </c>
      <c r="F195" s="1" t="s">
        <v>27</v>
      </c>
      <c r="G195" s="1"/>
      <c r="H195" s="1" t="s">
        <v>162</v>
      </c>
      <c r="I195" s="1"/>
      <c r="J195" s="1"/>
      <c r="K195" s="1"/>
      <c r="L195" s="1"/>
      <c r="M195" s="1" t="s">
        <v>29</v>
      </c>
      <c r="N195" s="1" t="s">
        <v>2561</v>
      </c>
      <c r="O19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5"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19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5" s="22" t="e">
        <f>IF(FIND(Tabell2[[#Headers],[4 § 4 Forskningen avser ett fysiskt ingrepp på en avliden människa.]],Tabell2[[#This Row],[2.1 På vilket eller vilka sätt handlar projektet om forskning]])&gt;0,Tabell2[[#Headers],[4 § 4 Forskningen avser ett fysiskt ingrepp på en avliden människa.]],0)</f>
        <v>#VALUE!</v>
      </c>
      <c r="T19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5" s="1" t="s">
        <v>30</v>
      </c>
      <c r="V195" s="22" t="str">
        <f>IF(FIND(Tabell2[[#Headers],[Hälsa]],Tabell2[[#This Row],[2.2 Ange vilken typ av känsliga personuppgifter som kommer behandlas i projektet.]])&gt;0,Tabell2[[#Headers],[Hälsa]],0)</f>
        <v>Hälsa</v>
      </c>
      <c r="W195" s="22" t="e">
        <f>IF(FIND(Tabell2[[#Headers],[Genetiska uppgifter]],Tabell2[[#This Row],[2.2 Ange vilken typ av känsliga personuppgifter som kommer behandlas i projektet.]])&gt;0,Tabell2[[#Headers],[Genetiska uppgifter]],0)</f>
        <v>#VALUE!</v>
      </c>
      <c r="X195" s="22" t="e">
        <f>IF(FIND(Tabell2[[#Headers],[Ras eller etniskt ursprung]],Tabell2[[#This Row],[2.2 Ange vilken typ av känsliga personuppgifter som kommer behandlas i projektet.]])&gt;0,Tabell2[[#Headers],[Ras eller etniskt ursprung]],0)</f>
        <v>#VALUE!</v>
      </c>
      <c r="Y195" s="22" t="e">
        <f>IF(FIND(Tabell2[[#Headers],[Biometriska uppgifter]],Tabell2[[#This Row],[2.2 Ange vilken typ av känsliga personuppgifter som kommer behandlas i projektet.]])&gt;0,Tabell2[[#Headers],[Biometriska uppgifter]],0)</f>
        <v>#VALUE!</v>
      </c>
      <c r="Z195" s="22" t="e">
        <f>IF(FIND(Tabell2[[#Headers],[En persons sexualliv]],Tabell2[[#This Row],[2.2 Ange vilken typ av känsliga personuppgifter som kommer behandlas i projektet.]])&gt;0,Tabell2[[#Headers],[En persons sexualliv]],0)</f>
        <v>#VALUE!</v>
      </c>
      <c r="AA195" s="22" t="e">
        <f>IF(FIND(Tabell2[[#Headers],[Politiska åsikter]],Tabell2[[#This Row],[2.2 Ange vilken typ av känsliga personuppgifter som kommer behandlas i projektet.]])&gt;0,Tabell2[[#Headers],[Politiska åsikter]],0)</f>
        <v>#VALUE!</v>
      </c>
      <c r="AB195" s="22" t="e">
        <f>IF(FIND(Tabell2[[#Headers],[Religiös eller filosofisk övertygelse]],Tabell2[[#This Row],[2.2 Ange vilken typ av känsliga personuppgifter som kommer behandlas i projektet.]])&gt;0,Tabell2[[#Headers],[Religiös eller filosofisk övertygelse]],0)</f>
        <v>#VALUE!</v>
      </c>
      <c r="AC195" s="1" t="s">
        <v>2635</v>
      </c>
      <c r="AD195" s="1"/>
      <c r="AE195" s="26" t="s">
        <v>2722</v>
      </c>
      <c r="AF195" s="10" t="s">
        <v>174</v>
      </c>
      <c r="AG195" s="10">
        <f>IF(Tabell2[[#This Row],[Beräknat startdatum]]="Godkännandedatum",INDEX('EPM diarie'!D:H,MATCH(Tabell2[[#This Row],[DNR]],'EPM diarie'!D:D,0),5),Tabell2[[#This Row],[Beräknat startdatum]])</f>
        <v>43999</v>
      </c>
      <c r="AH195" s="26" t="s">
        <v>2787</v>
      </c>
      <c r="AI195" s="10">
        <v>45291</v>
      </c>
      <c r="AJ195" s="22">
        <f>Tabell2[[#This Row],[Beräknat slutdatum]]-Tabell2[[#This Row],[Kolumn1]]</f>
        <v>1292</v>
      </c>
      <c r="AK195" s="1" t="s">
        <v>2875</v>
      </c>
      <c r="AL195" s="1" t="s">
        <v>175</v>
      </c>
      <c r="AM195" s="1" t="s">
        <v>29</v>
      </c>
      <c r="AN195" s="2" t="s">
        <v>29</v>
      </c>
      <c r="AO195" s="54">
        <f>Tabell2[[#This Row],[Beräknat slutdatum]]-Tabell2[[#This Row],[Kolumn1]]</f>
        <v>1292</v>
      </c>
    </row>
    <row r="196" spans="1:41" x14ac:dyDescent="0.25">
      <c r="A196" s="19" t="s">
        <v>1281</v>
      </c>
      <c r="B196" s="20" t="str">
        <f>INDEX('EPM diarie'!D:E,MATCH(Tabell2[[#This Row],[DNR]],'EPM diarie'!D:D,0),2)</f>
        <v>Icke invasiv mätning av intrakraniellt tryck hos Covid-19 patienter</v>
      </c>
      <c r="C196" s="21" t="s">
        <v>27</v>
      </c>
      <c r="D196" s="1" t="s">
        <v>34</v>
      </c>
      <c r="E196" s="1" t="str">
        <f>INDEX('EPM diarie'!D:J,MATCH(Tabell2[[#This Row],[DNR]],'EPM diarie'!D:D,0),7)</f>
        <v>Stockholms</v>
      </c>
      <c r="F196" s="1" t="s">
        <v>27</v>
      </c>
      <c r="G196" s="1"/>
      <c r="H196" s="1"/>
      <c r="I196" s="1" t="s">
        <v>163</v>
      </c>
      <c r="J196" s="1"/>
      <c r="K196" s="1"/>
      <c r="L196" s="1"/>
      <c r="M196" s="1" t="s">
        <v>29</v>
      </c>
      <c r="N196" s="1" t="s">
        <v>2564</v>
      </c>
      <c r="O19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6"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6" s="22" t="e">
        <f>IF(FIND(Tabell2[[#Headers],[4 § 4 Forskningen avser ett fysiskt ingrepp på en avliden människa.]],Tabell2[[#This Row],[2.1 På vilket eller vilka sätt handlar projektet om forskning]])&gt;0,Tabell2[[#Headers],[4 § 4 Forskningen avser ett fysiskt ingrepp på en avliden människa.]],0)</f>
        <v>#VALUE!</v>
      </c>
      <c r="T19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6" s="1" t="s">
        <v>30</v>
      </c>
      <c r="V196" s="22" t="str">
        <f>IF(FIND(Tabell2[[#Headers],[Hälsa]],Tabell2[[#This Row],[2.2 Ange vilken typ av känsliga personuppgifter som kommer behandlas i projektet.]])&gt;0,Tabell2[[#Headers],[Hälsa]],0)</f>
        <v>Hälsa</v>
      </c>
      <c r="W196" s="22" t="e">
        <f>IF(FIND(Tabell2[[#Headers],[Genetiska uppgifter]],Tabell2[[#This Row],[2.2 Ange vilken typ av känsliga personuppgifter som kommer behandlas i projektet.]])&gt;0,Tabell2[[#Headers],[Genetiska uppgifter]],0)</f>
        <v>#VALUE!</v>
      </c>
      <c r="X196" s="22" t="e">
        <f>IF(FIND(Tabell2[[#Headers],[Ras eller etniskt ursprung]],Tabell2[[#This Row],[2.2 Ange vilken typ av känsliga personuppgifter som kommer behandlas i projektet.]])&gt;0,Tabell2[[#Headers],[Ras eller etniskt ursprung]],0)</f>
        <v>#VALUE!</v>
      </c>
      <c r="Y196" s="22" t="e">
        <f>IF(FIND(Tabell2[[#Headers],[Biometriska uppgifter]],Tabell2[[#This Row],[2.2 Ange vilken typ av känsliga personuppgifter som kommer behandlas i projektet.]])&gt;0,Tabell2[[#Headers],[Biometriska uppgifter]],0)</f>
        <v>#VALUE!</v>
      </c>
      <c r="Z196" s="22" t="e">
        <f>IF(FIND(Tabell2[[#Headers],[En persons sexualliv]],Tabell2[[#This Row],[2.2 Ange vilken typ av känsliga personuppgifter som kommer behandlas i projektet.]])&gt;0,Tabell2[[#Headers],[En persons sexualliv]],0)</f>
        <v>#VALUE!</v>
      </c>
      <c r="AA196" s="22" t="e">
        <f>IF(FIND(Tabell2[[#Headers],[Politiska åsikter]],Tabell2[[#This Row],[2.2 Ange vilken typ av känsliga personuppgifter som kommer behandlas i projektet.]])&gt;0,Tabell2[[#Headers],[Politiska åsikter]],0)</f>
        <v>#VALUE!</v>
      </c>
      <c r="AB196" s="22" t="e">
        <f>IF(FIND(Tabell2[[#Headers],[Religiös eller filosofisk övertygelse]],Tabell2[[#This Row],[2.2 Ange vilken typ av känsliga personuppgifter som kommer behandlas i projektet.]])&gt;0,Tabell2[[#Headers],[Religiös eller filosofisk övertygelse]],0)</f>
        <v>#VALUE!</v>
      </c>
      <c r="AC196" s="1" t="s">
        <v>2636</v>
      </c>
      <c r="AD196" s="1"/>
      <c r="AE196" s="27">
        <v>43971</v>
      </c>
      <c r="AF196" s="10">
        <f>Tabell2[[#This Row],[5.1 Beräknat startdatum]]</f>
        <v>43971</v>
      </c>
      <c r="AG196" s="10">
        <f>IF(Tabell2[[#This Row],[Beräknat startdatum]]="Godkännandedatum",INDEX('EPM diarie'!D:H,MATCH(Tabell2[[#This Row],[DNR]],'EPM diarie'!D:D,0),5),Tabell2[[#This Row],[Beräknat startdatum]])</f>
        <v>43971</v>
      </c>
      <c r="AH196" s="27">
        <v>45230</v>
      </c>
      <c r="AI196" s="10">
        <f>Tabell2[[#This Row],[5.2 Beräknat slutdatum]]</f>
        <v>45230</v>
      </c>
      <c r="AJ196" s="22">
        <f>Tabell2[[#This Row],[Beräknat slutdatum]]-Tabell2[[#This Row],[Kolumn1]]</f>
        <v>1259</v>
      </c>
      <c r="AK196" s="1" t="s">
        <v>2876</v>
      </c>
      <c r="AL196" s="1">
        <v>440</v>
      </c>
      <c r="AM196" s="1" t="s">
        <v>29</v>
      </c>
      <c r="AN196" s="2" t="s">
        <v>60</v>
      </c>
      <c r="AO196" s="54">
        <f>Tabell2[[#This Row],[Beräknat slutdatum]]-Tabell2[[#This Row],[Kolumn1]]</f>
        <v>1259</v>
      </c>
    </row>
    <row r="197" spans="1:41" x14ac:dyDescent="0.25">
      <c r="A197" s="19" t="s">
        <v>1334</v>
      </c>
      <c r="B197" s="20" t="str">
        <f>INDEX('EPM diarie'!D:E,MATCH(Tabell2[[#This Row],[DNR]],'EPM diarie'!D:D,0),2)</f>
        <v>Extrakorporal membranoxygenering för patienter med coronavirussjukdom 2019 (COVID-19)</v>
      </c>
      <c r="C197" s="21" t="s">
        <v>27</v>
      </c>
      <c r="D197" s="1" t="s">
        <v>34</v>
      </c>
      <c r="E197" s="1" t="str">
        <f>INDEX('EPM diarie'!D:J,MATCH(Tabell2[[#This Row],[DNR]],'EPM diarie'!D:D,0),7)</f>
        <v>Stockholms</v>
      </c>
      <c r="F197" s="1" t="s">
        <v>27</v>
      </c>
      <c r="G197" s="1"/>
      <c r="H197" s="1"/>
      <c r="I197" s="1" t="s">
        <v>163</v>
      </c>
      <c r="J197" s="1"/>
      <c r="K197" s="1"/>
      <c r="L197" s="1"/>
      <c r="M197" s="1" t="s">
        <v>29</v>
      </c>
      <c r="N197" s="1" t="s">
        <v>2564</v>
      </c>
      <c r="O19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7"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7" s="22" t="e">
        <f>IF(FIND(Tabell2[[#Headers],[4 § 4 Forskningen avser ett fysiskt ingrepp på en avliden människa.]],Tabell2[[#This Row],[2.1 På vilket eller vilka sätt handlar projektet om forskning]])&gt;0,Tabell2[[#Headers],[4 § 4 Forskningen avser ett fysiskt ingrepp på en avliden människa.]],0)</f>
        <v>#VALUE!</v>
      </c>
      <c r="T19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7" s="1" t="s">
        <v>30</v>
      </c>
      <c r="V197" s="22" t="str">
        <f>IF(FIND(Tabell2[[#Headers],[Hälsa]],Tabell2[[#This Row],[2.2 Ange vilken typ av känsliga personuppgifter som kommer behandlas i projektet.]])&gt;0,Tabell2[[#Headers],[Hälsa]],0)</f>
        <v>Hälsa</v>
      </c>
      <c r="W197" s="22" t="e">
        <f>IF(FIND(Tabell2[[#Headers],[Genetiska uppgifter]],Tabell2[[#This Row],[2.2 Ange vilken typ av känsliga personuppgifter som kommer behandlas i projektet.]])&gt;0,Tabell2[[#Headers],[Genetiska uppgifter]],0)</f>
        <v>#VALUE!</v>
      </c>
      <c r="X197" s="22" t="e">
        <f>IF(FIND(Tabell2[[#Headers],[Ras eller etniskt ursprung]],Tabell2[[#This Row],[2.2 Ange vilken typ av känsliga personuppgifter som kommer behandlas i projektet.]])&gt;0,Tabell2[[#Headers],[Ras eller etniskt ursprung]],0)</f>
        <v>#VALUE!</v>
      </c>
      <c r="Y197" s="22" t="e">
        <f>IF(FIND(Tabell2[[#Headers],[Biometriska uppgifter]],Tabell2[[#This Row],[2.2 Ange vilken typ av känsliga personuppgifter som kommer behandlas i projektet.]])&gt;0,Tabell2[[#Headers],[Biometriska uppgifter]],0)</f>
        <v>#VALUE!</v>
      </c>
      <c r="Z197" s="22" t="e">
        <f>IF(FIND(Tabell2[[#Headers],[En persons sexualliv]],Tabell2[[#This Row],[2.2 Ange vilken typ av känsliga personuppgifter som kommer behandlas i projektet.]])&gt;0,Tabell2[[#Headers],[En persons sexualliv]],0)</f>
        <v>#VALUE!</v>
      </c>
      <c r="AA197" s="22" t="e">
        <f>IF(FIND(Tabell2[[#Headers],[Politiska åsikter]],Tabell2[[#This Row],[2.2 Ange vilken typ av känsliga personuppgifter som kommer behandlas i projektet.]])&gt;0,Tabell2[[#Headers],[Politiska åsikter]],0)</f>
        <v>#VALUE!</v>
      </c>
      <c r="AB197" s="22" t="e">
        <f>IF(FIND(Tabell2[[#Headers],[Religiös eller filosofisk övertygelse]],Tabell2[[#This Row],[2.2 Ange vilken typ av känsliga personuppgifter som kommer behandlas i projektet.]])&gt;0,Tabell2[[#Headers],[Religiös eller filosofisk övertygelse]],0)</f>
        <v>#VALUE!</v>
      </c>
      <c r="AC197" s="1" t="s">
        <v>2637</v>
      </c>
      <c r="AD197" s="1"/>
      <c r="AE197" s="26" t="s">
        <v>1951</v>
      </c>
      <c r="AF197" s="10" t="s">
        <v>174</v>
      </c>
      <c r="AG197" s="10">
        <f>IF(Tabell2[[#This Row],[Beräknat startdatum]]="Godkännandedatum",INDEX('EPM diarie'!D:H,MATCH(Tabell2[[#This Row],[DNR]],'EPM diarie'!D:D,0),5),Tabell2[[#This Row],[Beräknat startdatum]])</f>
        <v>43999</v>
      </c>
      <c r="AH197" s="26" t="s">
        <v>2788</v>
      </c>
      <c r="AI197" s="10">
        <v>44196</v>
      </c>
      <c r="AJ197" s="22">
        <f>Tabell2[[#This Row],[Beräknat slutdatum]]-Tabell2[[#This Row],[Kolumn1]]</f>
        <v>197</v>
      </c>
      <c r="AK197" s="1" t="s">
        <v>2877</v>
      </c>
      <c r="AL197" s="1">
        <v>35</v>
      </c>
      <c r="AM197" s="1" t="s">
        <v>29</v>
      </c>
      <c r="AN197" s="2" t="s">
        <v>29</v>
      </c>
      <c r="AO197" s="54">
        <f>Tabell2[[#This Row],[Beräknat slutdatum]]-Tabell2[[#This Row],[Kolumn1]]</f>
        <v>197</v>
      </c>
    </row>
    <row r="198" spans="1:41" x14ac:dyDescent="0.25">
      <c r="A198" s="19" t="s">
        <v>1336</v>
      </c>
      <c r="B198" s="20" t="str">
        <f>INDEX('EPM diarie'!D:E,MATCH(Tabell2[[#This Row],[DNR]],'EPM diarie'!D:D,0),2)</f>
        <v>Lungresidenta CD169+ makrofager i avlidna patienter med Covid19</v>
      </c>
      <c r="C198" s="21" t="s">
        <v>27</v>
      </c>
      <c r="D198" s="1" t="s">
        <v>105</v>
      </c>
      <c r="E198" s="1" t="str">
        <f>INDEX('EPM diarie'!D:J,MATCH(Tabell2[[#This Row],[DNR]],'EPM diarie'!D:D,0),7)</f>
        <v>Södra</v>
      </c>
      <c r="F198" s="1" t="s">
        <v>211</v>
      </c>
      <c r="G198" s="1"/>
      <c r="H198" s="1"/>
      <c r="I198" s="1"/>
      <c r="J198" s="1"/>
      <c r="K198" s="1"/>
      <c r="L198" s="1" t="s">
        <v>166</v>
      </c>
      <c r="M198" s="1" t="s">
        <v>29</v>
      </c>
      <c r="N198" s="1" t="s">
        <v>115</v>
      </c>
      <c r="O198" s="22" t="e">
        <f>IF(FIND(Tabell2[[#Headers],[3 § 1 Forskningen kommer att samla in känsliga personuppgifter]],Tabell2[[#This Row],[2.1 På vilket eller vilka sätt handlar projektet om forskning]])&gt;0,Tabell2[[#Headers],[3 § 1 Forskningen kommer att samla in känsliga personuppgifter]],0)</f>
        <v>#VALUE!</v>
      </c>
      <c r="P198"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8" s="22" t="e">
        <f>IF(FIND(Tabell2[[#Headers],[4 § 4 Forskningen avser ett fysiskt ingrepp på en avliden människa.]],Tabell2[[#This Row],[2.1 På vilket eller vilka sätt handlar projektet om forskning]])&gt;0,Tabell2[[#Headers],[4 § 4 Forskningen avser ett fysiskt ingrepp på en avliden människa.]],0)</f>
        <v>#VALUE!</v>
      </c>
      <c r="T19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198" s="1" t="s">
        <v>1801</v>
      </c>
      <c r="V198" s="22" t="str">
        <f>IF(FIND(Tabell2[[#Headers],[Hälsa]],Tabell2[[#This Row],[2.2 Ange vilken typ av känsliga personuppgifter som kommer behandlas i projektet.]])&gt;0,Tabell2[[#Headers],[Hälsa]],0)</f>
        <v>Hälsa</v>
      </c>
      <c r="W198" s="22" t="e">
        <f>IF(FIND(Tabell2[[#Headers],[Genetiska uppgifter]],Tabell2[[#This Row],[2.2 Ange vilken typ av känsliga personuppgifter som kommer behandlas i projektet.]])&gt;0,Tabell2[[#Headers],[Genetiska uppgifter]],0)</f>
        <v>#VALUE!</v>
      </c>
      <c r="X198" s="22" t="e">
        <f>IF(FIND(Tabell2[[#Headers],[Ras eller etniskt ursprung]],Tabell2[[#This Row],[2.2 Ange vilken typ av känsliga personuppgifter som kommer behandlas i projektet.]])&gt;0,Tabell2[[#Headers],[Ras eller etniskt ursprung]],0)</f>
        <v>#VALUE!</v>
      </c>
      <c r="Y198" s="22" t="str">
        <f>IF(FIND(Tabell2[[#Headers],[Biometriska uppgifter]],Tabell2[[#This Row],[2.2 Ange vilken typ av känsliga personuppgifter som kommer behandlas i projektet.]])&gt;0,Tabell2[[#Headers],[Biometriska uppgifter]],0)</f>
        <v>Biometriska uppgifter</v>
      </c>
      <c r="Z198" s="22" t="e">
        <f>IF(FIND(Tabell2[[#Headers],[En persons sexualliv]],Tabell2[[#This Row],[2.2 Ange vilken typ av känsliga personuppgifter som kommer behandlas i projektet.]])&gt;0,Tabell2[[#Headers],[En persons sexualliv]],0)</f>
        <v>#VALUE!</v>
      </c>
      <c r="AA198" s="22" t="e">
        <f>IF(FIND(Tabell2[[#Headers],[Politiska åsikter]],Tabell2[[#This Row],[2.2 Ange vilken typ av känsliga personuppgifter som kommer behandlas i projektet.]])&gt;0,Tabell2[[#Headers],[Politiska åsikter]],0)</f>
        <v>#VALUE!</v>
      </c>
      <c r="AB198" s="22" t="e">
        <f>IF(FIND(Tabell2[[#Headers],[Religiös eller filosofisk övertygelse]],Tabell2[[#This Row],[2.2 Ange vilken typ av känsliga personuppgifter som kommer behandlas i projektet.]])&gt;0,Tabell2[[#Headers],[Religiös eller filosofisk övertygelse]],0)</f>
        <v>#VALUE!</v>
      </c>
      <c r="AC198" s="1" t="s">
        <v>2638</v>
      </c>
      <c r="AD198" s="1"/>
      <c r="AE198" s="26" t="s">
        <v>2723</v>
      </c>
      <c r="AF198" s="10">
        <v>43983</v>
      </c>
      <c r="AG198" s="10">
        <f>IF(Tabell2[[#This Row],[Beräknat startdatum]]="Godkännandedatum",INDEX('EPM diarie'!D:H,MATCH(Tabell2[[#This Row],[DNR]],'EPM diarie'!D:D,0),5),Tabell2[[#This Row],[Beräknat startdatum]])</f>
        <v>43983</v>
      </c>
      <c r="AH198" s="26" t="s">
        <v>2789</v>
      </c>
      <c r="AI198" s="10">
        <v>44196</v>
      </c>
      <c r="AJ198" s="22">
        <f>Tabell2[[#This Row],[Beräknat slutdatum]]-Tabell2[[#This Row],[Kolumn1]]</f>
        <v>213</v>
      </c>
      <c r="AK198" s="1" t="s">
        <v>2878</v>
      </c>
      <c r="AL198" s="1">
        <v>12</v>
      </c>
      <c r="AM198" s="1" t="s">
        <v>29</v>
      </c>
      <c r="AN198" s="2" t="s">
        <v>60</v>
      </c>
      <c r="AO198" s="54">
        <f>Tabell2[[#This Row],[Beräknat slutdatum]]-Tabell2[[#This Row],[Kolumn1]]</f>
        <v>213</v>
      </c>
    </row>
    <row r="199" spans="1:41" x14ac:dyDescent="0.25">
      <c r="A199" s="19" t="s">
        <v>1366</v>
      </c>
      <c r="B199" s="20" t="str">
        <f>INDEX('EPM diarie'!D:E,MATCH(Tabell2[[#This Row],[DNR]],'EPM diarie'!D:D,0),2)</f>
        <v>Seroprevalens för covid-19 på Skånes universitetssjukhus- prediktorer för seroprevalens och utveckling över tid</v>
      </c>
      <c r="C199" s="21" t="s">
        <v>27</v>
      </c>
      <c r="D199" s="1" t="s">
        <v>105</v>
      </c>
      <c r="E199" s="1" t="str">
        <f>INDEX('EPM diarie'!D:J,MATCH(Tabell2[[#This Row],[DNR]],'EPM diarie'!D:D,0),7)</f>
        <v>Södra</v>
      </c>
      <c r="F199" s="1" t="s">
        <v>27</v>
      </c>
      <c r="G199" s="1"/>
      <c r="H199" s="1"/>
      <c r="I199" s="1"/>
      <c r="J199" s="1"/>
      <c r="K199" s="1"/>
      <c r="L199" s="1" t="s">
        <v>166</v>
      </c>
      <c r="M199" s="1" t="s">
        <v>29</v>
      </c>
      <c r="N199" s="1" t="s">
        <v>2563</v>
      </c>
      <c r="O19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199" s="22" t="e">
        <f>IF(FIND(Tabell2[[#Headers],[4 § 1 Forskningen innebär ett fysiskt ingrepp på en forskningsperson]],Tabell2[[#This Row],[2.1 På vilket eller vilka sätt handlar projektet om forskning]])&gt;0,Tabell2[[#Headers],[4 § 1 Forskningen innebär ett fysiskt ingrepp på en forskningsperson]],0)</f>
        <v>#VALUE!</v>
      </c>
      <c r="Q19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19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199" s="22" t="e">
        <f>IF(FIND(Tabell2[[#Headers],[4 § 4 Forskningen avser ett fysiskt ingrepp på en avliden människa.]],Tabell2[[#This Row],[2.1 På vilket eller vilka sätt handlar projektet om forskning]])&gt;0,Tabell2[[#Headers],[4 § 4 Forskningen avser ett fysiskt ingrepp på en avliden människa.]],0)</f>
        <v>#VALUE!</v>
      </c>
      <c r="T19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199" s="1" t="s">
        <v>30</v>
      </c>
      <c r="V199" s="22" t="str">
        <f>IF(FIND(Tabell2[[#Headers],[Hälsa]],Tabell2[[#This Row],[2.2 Ange vilken typ av känsliga personuppgifter som kommer behandlas i projektet.]])&gt;0,Tabell2[[#Headers],[Hälsa]],0)</f>
        <v>Hälsa</v>
      </c>
      <c r="W199" s="22" t="e">
        <f>IF(FIND(Tabell2[[#Headers],[Genetiska uppgifter]],Tabell2[[#This Row],[2.2 Ange vilken typ av känsliga personuppgifter som kommer behandlas i projektet.]])&gt;0,Tabell2[[#Headers],[Genetiska uppgifter]],0)</f>
        <v>#VALUE!</v>
      </c>
      <c r="X199" s="22" t="e">
        <f>IF(FIND(Tabell2[[#Headers],[Ras eller etniskt ursprung]],Tabell2[[#This Row],[2.2 Ange vilken typ av känsliga personuppgifter som kommer behandlas i projektet.]])&gt;0,Tabell2[[#Headers],[Ras eller etniskt ursprung]],0)</f>
        <v>#VALUE!</v>
      </c>
      <c r="Y199" s="22" t="e">
        <f>IF(FIND(Tabell2[[#Headers],[Biometriska uppgifter]],Tabell2[[#This Row],[2.2 Ange vilken typ av känsliga personuppgifter som kommer behandlas i projektet.]])&gt;0,Tabell2[[#Headers],[Biometriska uppgifter]],0)</f>
        <v>#VALUE!</v>
      </c>
      <c r="Z199" s="22" t="e">
        <f>IF(FIND(Tabell2[[#Headers],[En persons sexualliv]],Tabell2[[#This Row],[2.2 Ange vilken typ av känsliga personuppgifter som kommer behandlas i projektet.]])&gt;0,Tabell2[[#Headers],[En persons sexualliv]],0)</f>
        <v>#VALUE!</v>
      </c>
      <c r="AA199" s="22" t="e">
        <f>IF(FIND(Tabell2[[#Headers],[Politiska åsikter]],Tabell2[[#This Row],[2.2 Ange vilken typ av känsliga personuppgifter som kommer behandlas i projektet.]])&gt;0,Tabell2[[#Headers],[Politiska åsikter]],0)</f>
        <v>#VALUE!</v>
      </c>
      <c r="AB199" s="22" t="e">
        <f>IF(FIND(Tabell2[[#Headers],[Religiös eller filosofisk övertygelse]],Tabell2[[#This Row],[2.2 Ange vilken typ av känsliga personuppgifter som kommer behandlas i projektet.]])&gt;0,Tabell2[[#Headers],[Religiös eller filosofisk övertygelse]],0)</f>
        <v>#VALUE!</v>
      </c>
      <c r="AC199" s="1" t="s">
        <v>2639</v>
      </c>
      <c r="AD199" s="1"/>
      <c r="AE199" s="26" t="s">
        <v>48</v>
      </c>
      <c r="AF199" s="10" t="s">
        <v>174</v>
      </c>
      <c r="AG199" s="10">
        <f>IF(Tabell2[[#This Row],[Beräknat startdatum]]="Godkännandedatum",INDEX('EPM diarie'!D:H,MATCH(Tabell2[[#This Row],[DNR]],'EPM diarie'!D:D,0),5),Tabell2[[#This Row],[Beräknat startdatum]])</f>
        <v>43999</v>
      </c>
      <c r="AH199" s="26" t="s">
        <v>2783</v>
      </c>
      <c r="AI199" s="10">
        <v>44561</v>
      </c>
      <c r="AJ199" s="22">
        <f>Tabell2[[#This Row],[Beräknat slutdatum]]-Tabell2[[#This Row],[Kolumn1]]</f>
        <v>562</v>
      </c>
      <c r="AK199" s="1">
        <v>720</v>
      </c>
      <c r="AL199" s="1">
        <v>720</v>
      </c>
      <c r="AM199" s="1" t="s">
        <v>29</v>
      </c>
      <c r="AN199" s="2" t="s">
        <v>29</v>
      </c>
      <c r="AO199" s="54">
        <f>Tabell2[[#This Row],[Beräknat slutdatum]]-Tabell2[[#This Row],[Kolumn1]]</f>
        <v>562</v>
      </c>
    </row>
    <row r="200" spans="1:41" x14ac:dyDescent="0.25">
      <c r="A200" s="19" t="s">
        <v>1254</v>
      </c>
      <c r="B200" s="20" t="str">
        <f>INDEX('EPM diarie'!D:E,MATCH(Tabell2[[#This Row],[DNR]],'EPM diarie'!D:D,0),2)</f>
        <v>Ökat deadspace och shunt som tidiga tecken på mikroembolisering i lungan vid Covid-19</v>
      </c>
      <c r="C200" s="21" t="s">
        <v>27</v>
      </c>
      <c r="D200" s="1" t="s">
        <v>52</v>
      </c>
      <c r="E200" s="1" t="str">
        <f>INDEX('EPM diarie'!D:J,MATCH(Tabell2[[#This Row],[DNR]],'EPM diarie'!D:D,0),7)</f>
        <v>Stockholms</v>
      </c>
      <c r="F200" s="1" t="s">
        <v>27</v>
      </c>
      <c r="G200" s="1"/>
      <c r="H200" s="1"/>
      <c r="I200" s="1" t="s">
        <v>163</v>
      </c>
      <c r="J200" s="1"/>
      <c r="K200" s="1"/>
      <c r="L200" s="1"/>
      <c r="M200" s="1" t="s">
        <v>29</v>
      </c>
      <c r="N200" s="1" t="s">
        <v>2567</v>
      </c>
      <c r="O20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0" s="22" t="e">
        <f>IF(FIND(Tabell2[[#Headers],[4 § 4 Forskningen avser ett fysiskt ingrepp på en avliden människa.]],Tabell2[[#This Row],[2.1 På vilket eller vilka sätt handlar projektet om forskning]])&gt;0,Tabell2[[#Headers],[4 § 4 Forskningen avser ett fysiskt ingrepp på en avliden människa.]],0)</f>
        <v>#VALUE!</v>
      </c>
      <c r="T20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0" s="1" t="s">
        <v>30</v>
      </c>
      <c r="V200" s="22" t="str">
        <f>IF(FIND(Tabell2[[#Headers],[Hälsa]],Tabell2[[#This Row],[2.2 Ange vilken typ av känsliga personuppgifter som kommer behandlas i projektet.]])&gt;0,Tabell2[[#Headers],[Hälsa]],0)</f>
        <v>Hälsa</v>
      </c>
      <c r="W200" s="22" t="e">
        <f>IF(FIND(Tabell2[[#Headers],[Genetiska uppgifter]],Tabell2[[#This Row],[2.2 Ange vilken typ av känsliga personuppgifter som kommer behandlas i projektet.]])&gt;0,Tabell2[[#Headers],[Genetiska uppgifter]],0)</f>
        <v>#VALUE!</v>
      </c>
      <c r="X200" s="22" t="e">
        <f>IF(FIND(Tabell2[[#Headers],[Ras eller etniskt ursprung]],Tabell2[[#This Row],[2.2 Ange vilken typ av känsliga personuppgifter som kommer behandlas i projektet.]])&gt;0,Tabell2[[#Headers],[Ras eller etniskt ursprung]],0)</f>
        <v>#VALUE!</v>
      </c>
      <c r="Y200" s="22" t="e">
        <f>IF(FIND(Tabell2[[#Headers],[Biometriska uppgifter]],Tabell2[[#This Row],[2.2 Ange vilken typ av känsliga personuppgifter som kommer behandlas i projektet.]])&gt;0,Tabell2[[#Headers],[Biometriska uppgifter]],0)</f>
        <v>#VALUE!</v>
      </c>
      <c r="Z200" s="22" t="e">
        <f>IF(FIND(Tabell2[[#Headers],[En persons sexualliv]],Tabell2[[#This Row],[2.2 Ange vilken typ av känsliga personuppgifter som kommer behandlas i projektet.]])&gt;0,Tabell2[[#Headers],[En persons sexualliv]],0)</f>
        <v>#VALUE!</v>
      </c>
      <c r="AA200" s="22" t="e">
        <f>IF(FIND(Tabell2[[#Headers],[Politiska åsikter]],Tabell2[[#This Row],[2.2 Ange vilken typ av känsliga personuppgifter som kommer behandlas i projektet.]])&gt;0,Tabell2[[#Headers],[Politiska åsikter]],0)</f>
        <v>#VALUE!</v>
      </c>
      <c r="AB200" s="22" t="e">
        <f>IF(FIND(Tabell2[[#Headers],[Religiös eller filosofisk övertygelse]],Tabell2[[#This Row],[2.2 Ange vilken typ av känsliga personuppgifter som kommer behandlas i projektet.]])&gt;0,Tabell2[[#Headers],[Religiös eller filosofisk övertygelse]],0)</f>
        <v>#VALUE!</v>
      </c>
      <c r="AC200" s="1" t="s">
        <v>2640</v>
      </c>
      <c r="AD200" s="1"/>
      <c r="AE200" s="26" t="s">
        <v>2724</v>
      </c>
      <c r="AF200" s="10" t="s">
        <v>174</v>
      </c>
      <c r="AG200" s="10">
        <f>IF(Tabell2[[#This Row],[Beräknat startdatum]]="Godkännandedatum",INDEX('EPM diarie'!D:H,MATCH(Tabell2[[#This Row],[DNR]],'EPM diarie'!D:D,0),5),Tabell2[[#This Row],[Beräknat startdatum]])</f>
        <v>44000</v>
      </c>
      <c r="AH200" s="26" t="s">
        <v>2790</v>
      </c>
      <c r="AI200" s="10">
        <v>44214</v>
      </c>
      <c r="AJ200" s="22">
        <f>Tabell2[[#This Row],[Beräknat slutdatum]]-Tabell2[[#This Row],[Kolumn1]]</f>
        <v>214</v>
      </c>
      <c r="AK200" s="1" t="s">
        <v>2879</v>
      </c>
      <c r="AL200" s="1">
        <v>75</v>
      </c>
      <c r="AM200" s="1" t="s">
        <v>29</v>
      </c>
      <c r="AN200" s="2" t="s">
        <v>60</v>
      </c>
      <c r="AO200" s="54">
        <f>Tabell2[[#This Row],[Beräknat slutdatum]]-Tabell2[[#This Row],[Kolumn1]]</f>
        <v>214</v>
      </c>
    </row>
    <row r="201" spans="1:41" x14ac:dyDescent="0.25">
      <c r="A201" s="19" t="s">
        <v>1246</v>
      </c>
      <c r="B201" s="20" t="str">
        <f>INDEX('EPM diarie'!D:E,MATCH(Tabell2[[#This Row],[DNR]],'EPM diarie'!D:D,0),2)</f>
        <v>Covid-19 Primärvård Göteborg</v>
      </c>
      <c r="C201" s="21" t="s">
        <v>27</v>
      </c>
      <c r="D201" s="1" t="s">
        <v>287</v>
      </c>
      <c r="E201" s="1" t="str">
        <f>INDEX('EPM diarie'!D:J,MATCH(Tabell2[[#This Row],[DNR]],'EPM diarie'!D:D,0),7)</f>
        <v>Västra</v>
      </c>
      <c r="F201" s="1" t="s">
        <v>27</v>
      </c>
      <c r="G201" s="1"/>
      <c r="H201" s="1"/>
      <c r="I201" s="1"/>
      <c r="J201" s="1"/>
      <c r="K201" s="1" t="s">
        <v>165</v>
      </c>
      <c r="L201" s="1"/>
      <c r="M201" s="1" t="s">
        <v>29</v>
      </c>
      <c r="N201" s="1" t="s">
        <v>2561</v>
      </c>
      <c r="O20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0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1" s="22" t="e">
        <f>IF(FIND(Tabell2[[#Headers],[4 § 4 Forskningen avser ett fysiskt ingrepp på en avliden människa.]],Tabell2[[#This Row],[2.1 På vilket eller vilka sätt handlar projektet om forskning]])&gt;0,Tabell2[[#Headers],[4 § 4 Forskningen avser ett fysiskt ingrepp på en avliden människa.]],0)</f>
        <v>#VALUE!</v>
      </c>
      <c r="T20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1" s="1" t="s">
        <v>30</v>
      </c>
      <c r="V201" s="22" t="str">
        <f>IF(FIND(Tabell2[[#Headers],[Hälsa]],Tabell2[[#This Row],[2.2 Ange vilken typ av känsliga personuppgifter som kommer behandlas i projektet.]])&gt;0,Tabell2[[#Headers],[Hälsa]],0)</f>
        <v>Hälsa</v>
      </c>
      <c r="W201" s="22" t="e">
        <f>IF(FIND(Tabell2[[#Headers],[Genetiska uppgifter]],Tabell2[[#This Row],[2.2 Ange vilken typ av känsliga personuppgifter som kommer behandlas i projektet.]])&gt;0,Tabell2[[#Headers],[Genetiska uppgifter]],0)</f>
        <v>#VALUE!</v>
      </c>
      <c r="X201" s="22" t="e">
        <f>IF(FIND(Tabell2[[#Headers],[Ras eller etniskt ursprung]],Tabell2[[#This Row],[2.2 Ange vilken typ av känsliga personuppgifter som kommer behandlas i projektet.]])&gt;0,Tabell2[[#Headers],[Ras eller etniskt ursprung]],0)</f>
        <v>#VALUE!</v>
      </c>
      <c r="Y201" s="22" t="e">
        <f>IF(FIND(Tabell2[[#Headers],[Biometriska uppgifter]],Tabell2[[#This Row],[2.2 Ange vilken typ av känsliga personuppgifter som kommer behandlas i projektet.]])&gt;0,Tabell2[[#Headers],[Biometriska uppgifter]],0)</f>
        <v>#VALUE!</v>
      </c>
      <c r="Z201" s="22" t="e">
        <f>IF(FIND(Tabell2[[#Headers],[En persons sexualliv]],Tabell2[[#This Row],[2.2 Ange vilken typ av känsliga personuppgifter som kommer behandlas i projektet.]])&gt;0,Tabell2[[#Headers],[En persons sexualliv]],0)</f>
        <v>#VALUE!</v>
      </c>
      <c r="AA201" s="22" t="e">
        <f>IF(FIND(Tabell2[[#Headers],[Politiska åsikter]],Tabell2[[#This Row],[2.2 Ange vilken typ av känsliga personuppgifter som kommer behandlas i projektet.]])&gt;0,Tabell2[[#Headers],[Politiska åsikter]],0)</f>
        <v>#VALUE!</v>
      </c>
      <c r="AB201" s="22" t="e">
        <f>IF(FIND(Tabell2[[#Headers],[Religiös eller filosofisk övertygelse]],Tabell2[[#This Row],[2.2 Ange vilken typ av känsliga personuppgifter som kommer behandlas i projektet.]])&gt;0,Tabell2[[#Headers],[Religiös eller filosofisk övertygelse]],0)</f>
        <v>#VALUE!</v>
      </c>
      <c r="AC201" s="1" t="s">
        <v>2641</v>
      </c>
      <c r="AD201" s="1"/>
      <c r="AE201" s="26" t="s">
        <v>1962</v>
      </c>
      <c r="AF201" s="10" t="s">
        <v>174</v>
      </c>
      <c r="AG201" s="10">
        <f>IF(Tabell2[[#This Row],[Beräknat startdatum]]="Godkännandedatum",INDEX('EPM diarie'!D:H,MATCH(Tabell2[[#This Row],[DNR]],'EPM diarie'!D:D,0),5),Tabell2[[#This Row],[Beräknat startdatum]])</f>
        <v>44004</v>
      </c>
      <c r="AH201" s="26" t="s">
        <v>2791</v>
      </c>
      <c r="AI201" s="10">
        <v>44369</v>
      </c>
      <c r="AJ201" s="22">
        <f>Tabell2[[#This Row],[Beräknat slutdatum]]-Tabell2[[#This Row],[Kolumn1]]</f>
        <v>365</v>
      </c>
      <c r="AK201" s="1" t="s">
        <v>2880</v>
      </c>
      <c r="AL201" s="1">
        <v>150</v>
      </c>
      <c r="AM201" s="1" t="s">
        <v>29</v>
      </c>
      <c r="AN201" s="2" t="s">
        <v>29</v>
      </c>
      <c r="AO201" s="54">
        <f>Tabell2[[#This Row],[Beräknat slutdatum]]-Tabell2[[#This Row],[Kolumn1]]</f>
        <v>365</v>
      </c>
    </row>
    <row r="202" spans="1:41" x14ac:dyDescent="0.25">
      <c r="A202" s="19" t="s">
        <v>886</v>
      </c>
      <c r="B202" s="20" t="str">
        <f>INDEX('EPM diarie'!D:E,MATCH(Tabell2[[#This Row],[DNR]],'EPM diarie'!D:D,0),2)</f>
        <v>Covid-19 pandemins sekundära traumatologiska effekter i Sverige</v>
      </c>
      <c r="C202" s="21" t="s">
        <v>27</v>
      </c>
      <c r="D202" s="1" t="s">
        <v>511</v>
      </c>
      <c r="E202" s="1" t="str">
        <f>INDEX('EPM diarie'!D:J,MATCH(Tabell2[[#This Row],[DNR]],'EPM diarie'!D:D,0),7)</f>
        <v>Sydöstra</v>
      </c>
      <c r="F202" s="1" t="s">
        <v>27</v>
      </c>
      <c r="G202" s="1"/>
      <c r="H202" s="1"/>
      <c r="I202" s="1"/>
      <c r="J202" s="1" t="s">
        <v>164</v>
      </c>
      <c r="K202" s="1"/>
      <c r="L202" s="1"/>
      <c r="M202" s="1" t="s">
        <v>29</v>
      </c>
      <c r="N202" s="1" t="s">
        <v>2572</v>
      </c>
      <c r="O20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2" s="22" t="e">
        <f>IF(FIND(Tabell2[[#Headers],[4 § 4 Forskningen avser ett fysiskt ingrepp på en avliden människa.]],Tabell2[[#This Row],[2.1 På vilket eller vilka sätt handlar projektet om forskning]])&gt;0,Tabell2[[#Headers],[4 § 4 Forskningen avser ett fysiskt ingrepp på en avliden människa.]],0)</f>
        <v>#VALUE!</v>
      </c>
      <c r="T20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2" s="1" t="s">
        <v>30</v>
      </c>
      <c r="V202" s="22" t="str">
        <f>IF(FIND(Tabell2[[#Headers],[Hälsa]],Tabell2[[#This Row],[2.2 Ange vilken typ av känsliga personuppgifter som kommer behandlas i projektet.]])&gt;0,Tabell2[[#Headers],[Hälsa]],0)</f>
        <v>Hälsa</v>
      </c>
      <c r="W202" s="22" t="e">
        <f>IF(FIND(Tabell2[[#Headers],[Genetiska uppgifter]],Tabell2[[#This Row],[2.2 Ange vilken typ av känsliga personuppgifter som kommer behandlas i projektet.]])&gt;0,Tabell2[[#Headers],[Genetiska uppgifter]],0)</f>
        <v>#VALUE!</v>
      </c>
      <c r="X202" s="22" t="e">
        <f>IF(FIND(Tabell2[[#Headers],[Ras eller etniskt ursprung]],Tabell2[[#This Row],[2.2 Ange vilken typ av känsliga personuppgifter som kommer behandlas i projektet.]])&gt;0,Tabell2[[#Headers],[Ras eller etniskt ursprung]],0)</f>
        <v>#VALUE!</v>
      </c>
      <c r="Y202" s="22" t="e">
        <f>IF(FIND(Tabell2[[#Headers],[Biometriska uppgifter]],Tabell2[[#This Row],[2.2 Ange vilken typ av känsliga personuppgifter som kommer behandlas i projektet.]])&gt;0,Tabell2[[#Headers],[Biometriska uppgifter]],0)</f>
        <v>#VALUE!</v>
      </c>
      <c r="Z202" s="22" t="e">
        <f>IF(FIND(Tabell2[[#Headers],[En persons sexualliv]],Tabell2[[#This Row],[2.2 Ange vilken typ av känsliga personuppgifter som kommer behandlas i projektet.]])&gt;0,Tabell2[[#Headers],[En persons sexualliv]],0)</f>
        <v>#VALUE!</v>
      </c>
      <c r="AA202" s="22" t="e">
        <f>IF(FIND(Tabell2[[#Headers],[Politiska åsikter]],Tabell2[[#This Row],[2.2 Ange vilken typ av känsliga personuppgifter som kommer behandlas i projektet.]])&gt;0,Tabell2[[#Headers],[Politiska åsikter]],0)</f>
        <v>#VALUE!</v>
      </c>
      <c r="AB202" s="22" t="e">
        <f>IF(FIND(Tabell2[[#Headers],[Religiös eller filosofisk övertygelse]],Tabell2[[#This Row],[2.2 Ange vilken typ av känsliga personuppgifter som kommer behandlas i projektet.]])&gt;0,Tabell2[[#Headers],[Religiös eller filosofisk övertygelse]],0)</f>
        <v>#VALUE!</v>
      </c>
      <c r="AC202" s="1" t="s">
        <v>2642</v>
      </c>
      <c r="AD202" s="1"/>
      <c r="AE202" s="26" t="s">
        <v>2725</v>
      </c>
      <c r="AF202" s="10">
        <v>44196</v>
      </c>
      <c r="AG202" s="10">
        <f>IF(Tabell2[[#This Row],[Beräknat startdatum]]="Godkännandedatum",INDEX('EPM diarie'!D:H,MATCH(Tabell2[[#This Row],[DNR]],'EPM diarie'!D:D,0),5),Tabell2[[#This Row],[Beräknat startdatum]])</f>
        <v>44196</v>
      </c>
      <c r="AH202" s="26" t="s">
        <v>2792</v>
      </c>
      <c r="AI202" s="10">
        <v>45657</v>
      </c>
      <c r="AJ202" s="22">
        <f>Tabell2[[#This Row],[Beräknat slutdatum]]-Tabell2[[#This Row],[Kolumn1]]</f>
        <v>1461</v>
      </c>
      <c r="AK202" s="1" t="s">
        <v>2881</v>
      </c>
      <c r="AL202" s="1">
        <v>700000</v>
      </c>
      <c r="AM202" s="1" t="s">
        <v>60</v>
      </c>
      <c r="AN202" s="2" t="s">
        <v>60</v>
      </c>
      <c r="AO202" s="54">
        <f>Tabell2[[#This Row],[Beräknat slutdatum]]-Tabell2[[#This Row],[Kolumn1]]</f>
        <v>1461</v>
      </c>
    </row>
    <row r="203" spans="1:41" x14ac:dyDescent="0.25">
      <c r="A203" s="19" t="s">
        <v>1217</v>
      </c>
      <c r="B203" s="20" t="str">
        <f>INDEX('EPM diarie'!D:E,MATCH(Tabell2[[#This Row],[DNR]],'EPM diarie'!D:D,0),2)</f>
        <v>Effekter av immunmodulerande läkemedel på risk och prognos vid COVID19 infektioner</v>
      </c>
      <c r="C203" s="21" t="s">
        <v>27</v>
      </c>
      <c r="D203" s="1" t="s">
        <v>211</v>
      </c>
      <c r="E203" s="1" t="str">
        <f>INDEX('EPM diarie'!D:J,MATCH(Tabell2[[#This Row],[DNR]],'EPM diarie'!D:D,0),7)</f>
        <v>Södra</v>
      </c>
      <c r="F203" s="1" t="s">
        <v>27</v>
      </c>
      <c r="G203" s="1"/>
      <c r="H203" s="1"/>
      <c r="I203" s="1"/>
      <c r="J203" s="1"/>
      <c r="K203" s="1"/>
      <c r="L203" s="1" t="s">
        <v>166</v>
      </c>
      <c r="M203" s="1" t="s">
        <v>29</v>
      </c>
      <c r="N203" s="1" t="s">
        <v>2572</v>
      </c>
      <c r="O20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3" s="22" t="e">
        <f>IF(FIND(Tabell2[[#Headers],[4 § 4 Forskningen avser ett fysiskt ingrepp på en avliden människa.]],Tabell2[[#This Row],[2.1 På vilket eller vilka sätt handlar projektet om forskning]])&gt;0,Tabell2[[#Headers],[4 § 4 Forskningen avser ett fysiskt ingrepp på en avliden människa.]],0)</f>
        <v>#VALUE!</v>
      </c>
      <c r="T20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3" s="1" t="s">
        <v>30</v>
      </c>
      <c r="V203" s="22" t="str">
        <f>IF(FIND(Tabell2[[#Headers],[Hälsa]],Tabell2[[#This Row],[2.2 Ange vilken typ av känsliga personuppgifter som kommer behandlas i projektet.]])&gt;0,Tabell2[[#Headers],[Hälsa]],0)</f>
        <v>Hälsa</v>
      </c>
      <c r="W203" s="22" t="e">
        <f>IF(FIND(Tabell2[[#Headers],[Genetiska uppgifter]],Tabell2[[#This Row],[2.2 Ange vilken typ av känsliga personuppgifter som kommer behandlas i projektet.]])&gt;0,Tabell2[[#Headers],[Genetiska uppgifter]],0)</f>
        <v>#VALUE!</v>
      </c>
      <c r="X203" s="22" t="e">
        <f>IF(FIND(Tabell2[[#Headers],[Ras eller etniskt ursprung]],Tabell2[[#This Row],[2.2 Ange vilken typ av känsliga personuppgifter som kommer behandlas i projektet.]])&gt;0,Tabell2[[#Headers],[Ras eller etniskt ursprung]],0)</f>
        <v>#VALUE!</v>
      </c>
      <c r="Y203" s="22" t="e">
        <f>IF(FIND(Tabell2[[#Headers],[Biometriska uppgifter]],Tabell2[[#This Row],[2.2 Ange vilken typ av känsliga personuppgifter som kommer behandlas i projektet.]])&gt;0,Tabell2[[#Headers],[Biometriska uppgifter]],0)</f>
        <v>#VALUE!</v>
      </c>
      <c r="Z203" s="22" t="e">
        <f>IF(FIND(Tabell2[[#Headers],[En persons sexualliv]],Tabell2[[#This Row],[2.2 Ange vilken typ av känsliga personuppgifter som kommer behandlas i projektet.]])&gt;0,Tabell2[[#Headers],[En persons sexualliv]],0)</f>
        <v>#VALUE!</v>
      </c>
      <c r="AA203" s="22" t="e">
        <f>IF(FIND(Tabell2[[#Headers],[Politiska åsikter]],Tabell2[[#This Row],[2.2 Ange vilken typ av känsliga personuppgifter som kommer behandlas i projektet.]])&gt;0,Tabell2[[#Headers],[Politiska åsikter]],0)</f>
        <v>#VALUE!</v>
      </c>
      <c r="AB203" s="22" t="e">
        <f>IF(FIND(Tabell2[[#Headers],[Religiös eller filosofisk övertygelse]],Tabell2[[#This Row],[2.2 Ange vilken typ av känsliga personuppgifter som kommer behandlas i projektet.]])&gt;0,Tabell2[[#Headers],[Religiös eller filosofisk övertygelse]],0)</f>
        <v>#VALUE!</v>
      </c>
      <c r="AC203" s="1" t="s">
        <v>2643</v>
      </c>
      <c r="AD203" s="1"/>
      <c r="AE203" s="26" t="s">
        <v>2726</v>
      </c>
      <c r="AF203" s="10" t="s">
        <v>174</v>
      </c>
      <c r="AG203" s="10">
        <f>IF(Tabell2[[#This Row],[Beräknat startdatum]]="Godkännandedatum",INDEX('EPM diarie'!D:H,MATCH(Tabell2[[#This Row],[DNR]],'EPM diarie'!D:D,0),5),Tabell2[[#This Row],[Beräknat startdatum]])</f>
        <v>44005</v>
      </c>
      <c r="AH203" s="27">
        <v>44362</v>
      </c>
      <c r="AI203" s="10">
        <f>Tabell2[[#This Row],[5.2 Beräknat slutdatum]]</f>
        <v>44362</v>
      </c>
      <c r="AJ203" s="22">
        <f>Tabell2[[#This Row],[Beräknat slutdatum]]-Tabell2[[#This Row],[Kolumn1]]</f>
        <v>357</v>
      </c>
      <c r="AK203" s="1" t="s">
        <v>2882</v>
      </c>
      <c r="AL203" s="1">
        <v>30000</v>
      </c>
      <c r="AM203" s="1" t="s">
        <v>60</v>
      </c>
      <c r="AN203" s="2" t="s">
        <v>60</v>
      </c>
      <c r="AO203" s="54">
        <f>Tabell2[[#This Row],[Beräknat slutdatum]]-Tabell2[[#This Row],[Kolumn1]]</f>
        <v>357</v>
      </c>
    </row>
    <row r="204" spans="1:41" x14ac:dyDescent="0.25">
      <c r="A204" s="19" t="s">
        <v>1166</v>
      </c>
      <c r="B204" s="20" t="str">
        <f>INDEX('EPM diarie'!D:E,MATCH(Tabell2[[#This Row],[DNR]],'EPM diarie'!D:D,0),2)</f>
        <v>Effekter av Covid-19 pandemin vad gäller psykisk ohälsa med inriktning psykiatri</v>
      </c>
      <c r="C204" s="21" t="s">
        <v>27</v>
      </c>
      <c r="D204" s="1" t="s">
        <v>52</v>
      </c>
      <c r="E204" s="1" t="str">
        <f>INDEX('EPM diarie'!D:J,MATCH(Tabell2[[#This Row],[DNR]],'EPM diarie'!D:D,0),7)</f>
        <v>Stockholms</v>
      </c>
      <c r="F204" s="1" t="s">
        <v>27</v>
      </c>
      <c r="G204" s="1"/>
      <c r="H204" s="1"/>
      <c r="I204" s="1" t="s">
        <v>163</v>
      </c>
      <c r="J204" s="1"/>
      <c r="K204" s="1"/>
      <c r="L204" s="1"/>
      <c r="M204" s="1" t="s">
        <v>29</v>
      </c>
      <c r="N204" s="1" t="s">
        <v>2572</v>
      </c>
      <c r="O20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4" s="22" t="e">
        <f>IF(FIND(Tabell2[[#Headers],[4 § 4 Forskningen avser ett fysiskt ingrepp på en avliden människa.]],Tabell2[[#This Row],[2.1 På vilket eller vilka sätt handlar projektet om forskning]])&gt;0,Tabell2[[#Headers],[4 § 4 Forskningen avser ett fysiskt ingrepp på en avliden människa.]],0)</f>
        <v>#VALUE!</v>
      </c>
      <c r="T20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4" s="1" t="s">
        <v>30</v>
      </c>
      <c r="V204" s="22" t="str">
        <f>IF(FIND(Tabell2[[#Headers],[Hälsa]],Tabell2[[#This Row],[2.2 Ange vilken typ av känsliga personuppgifter som kommer behandlas i projektet.]])&gt;0,Tabell2[[#Headers],[Hälsa]],0)</f>
        <v>Hälsa</v>
      </c>
      <c r="W204" s="22" t="e">
        <f>IF(FIND(Tabell2[[#Headers],[Genetiska uppgifter]],Tabell2[[#This Row],[2.2 Ange vilken typ av känsliga personuppgifter som kommer behandlas i projektet.]])&gt;0,Tabell2[[#Headers],[Genetiska uppgifter]],0)</f>
        <v>#VALUE!</v>
      </c>
      <c r="X204" s="22" t="e">
        <f>IF(FIND(Tabell2[[#Headers],[Ras eller etniskt ursprung]],Tabell2[[#This Row],[2.2 Ange vilken typ av känsliga personuppgifter som kommer behandlas i projektet.]])&gt;0,Tabell2[[#Headers],[Ras eller etniskt ursprung]],0)</f>
        <v>#VALUE!</v>
      </c>
      <c r="Y204" s="22" t="e">
        <f>IF(FIND(Tabell2[[#Headers],[Biometriska uppgifter]],Tabell2[[#This Row],[2.2 Ange vilken typ av känsliga personuppgifter som kommer behandlas i projektet.]])&gt;0,Tabell2[[#Headers],[Biometriska uppgifter]],0)</f>
        <v>#VALUE!</v>
      </c>
      <c r="Z204" s="22" t="e">
        <f>IF(FIND(Tabell2[[#Headers],[En persons sexualliv]],Tabell2[[#This Row],[2.2 Ange vilken typ av känsliga personuppgifter som kommer behandlas i projektet.]])&gt;0,Tabell2[[#Headers],[En persons sexualliv]],0)</f>
        <v>#VALUE!</v>
      </c>
      <c r="AA204" s="22" t="e">
        <f>IF(FIND(Tabell2[[#Headers],[Politiska åsikter]],Tabell2[[#This Row],[2.2 Ange vilken typ av känsliga personuppgifter som kommer behandlas i projektet.]])&gt;0,Tabell2[[#Headers],[Politiska åsikter]],0)</f>
        <v>#VALUE!</v>
      </c>
      <c r="AB204" s="22" t="e">
        <f>IF(FIND(Tabell2[[#Headers],[Religiös eller filosofisk övertygelse]],Tabell2[[#This Row],[2.2 Ange vilken typ av känsliga personuppgifter som kommer behandlas i projektet.]])&gt;0,Tabell2[[#Headers],[Religiös eller filosofisk övertygelse]],0)</f>
        <v>#VALUE!</v>
      </c>
      <c r="AC204" s="1" t="s">
        <v>2644</v>
      </c>
      <c r="AD204" s="1"/>
      <c r="AE204" s="26" t="s">
        <v>2727</v>
      </c>
      <c r="AF204" s="10">
        <v>43983</v>
      </c>
      <c r="AG204" s="10">
        <f>IF(Tabell2[[#This Row],[Beräknat startdatum]]="Godkännandedatum",INDEX('EPM diarie'!D:H,MATCH(Tabell2[[#This Row],[DNR]],'EPM diarie'!D:D,0),5),Tabell2[[#This Row],[Beräknat startdatum]])</f>
        <v>43983</v>
      </c>
      <c r="AH204" s="29" t="s">
        <v>2793</v>
      </c>
      <c r="AI204" s="10">
        <v>44561</v>
      </c>
      <c r="AJ204" s="22">
        <f>Tabell2[[#This Row],[Beräknat slutdatum]]-Tabell2[[#This Row],[Kolumn1]]</f>
        <v>578</v>
      </c>
      <c r="AK204" s="1" t="s">
        <v>2883</v>
      </c>
      <c r="AL204" s="1">
        <v>3000</v>
      </c>
      <c r="AM204" s="1" t="s">
        <v>29</v>
      </c>
      <c r="AN204" s="2" t="s">
        <v>29</v>
      </c>
      <c r="AO204" s="54">
        <f>Tabell2[[#This Row],[Beräknat slutdatum]]-Tabell2[[#This Row],[Kolumn1]]</f>
        <v>578</v>
      </c>
    </row>
    <row r="205" spans="1:41" x14ac:dyDescent="0.25">
      <c r="A205" s="19" t="s">
        <v>1278</v>
      </c>
      <c r="B205" s="20" t="str">
        <f>INDEX('EPM diarie'!D:E,MATCH(Tabell2[[#This Row],[DNR]],'EPM diarie'!D:D,0),2)</f>
        <v>Epidemiologi av lågpatogena coronavirus som modell för den post-pandemisk epidemiologi för covid-19</v>
      </c>
      <c r="C205" s="21" t="s">
        <v>27</v>
      </c>
      <c r="D205" s="1" t="s">
        <v>34</v>
      </c>
      <c r="E205" s="1" t="str">
        <f>INDEX('EPM diarie'!D:J,MATCH(Tabell2[[#This Row],[DNR]],'EPM diarie'!D:D,0),7)</f>
        <v>Stockholms</v>
      </c>
      <c r="F205" s="1" t="s">
        <v>27</v>
      </c>
      <c r="G205" s="1"/>
      <c r="H205" s="1"/>
      <c r="I205" s="1" t="s">
        <v>163</v>
      </c>
      <c r="J205" s="1"/>
      <c r="K205" s="1"/>
      <c r="L205" s="1"/>
      <c r="M205" s="1" t="s">
        <v>29</v>
      </c>
      <c r="N205" s="1" t="s">
        <v>2572</v>
      </c>
      <c r="O20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5" s="22" t="e">
        <f>IF(FIND(Tabell2[[#Headers],[4 § 4 Forskningen avser ett fysiskt ingrepp på en avliden människa.]],Tabell2[[#This Row],[2.1 På vilket eller vilka sätt handlar projektet om forskning]])&gt;0,Tabell2[[#Headers],[4 § 4 Forskningen avser ett fysiskt ingrepp på en avliden människa.]],0)</f>
        <v>#VALUE!</v>
      </c>
      <c r="T20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5" s="1" t="s">
        <v>30</v>
      </c>
      <c r="V205" s="22" t="str">
        <f>IF(FIND(Tabell2[[#Headers],[Hälsa]],Tabell2[[#This Row],[2.2 Ange vilken typ av känsliga personuppgifter som kommer behandlas i projektet.]])&gt;0,Tabell2[[#Headers],[Hälsa]],0)</f>
        <v>Hälsa</v>
      </c>
      <c r="W205" s="22" t="e">
        <f>IF(FIND(Tabell2[[#Headers],[Genetiska uppgifter]],Tabell2[[#This Row],[2.2 Ange vilken typ av känsliga personuppgifter som kommer behandlas i projektet.]])&gt;0,Tabell2[[#Headers],[Genetiska uppgifter]],0)</f>
        <v>#VALUE!</v>
      </c>
      <c r="X205" s="22" t="e">
        <f>IF(FIND(Tabell2[[#Headers],[Ras eller etniskt ursprung]],Tabell2[[#This Row],[2.2 Ange vilken typ av känsliga personuppgifter som kommer behandlas i projektet.]])&gt;0,Tabell2[[#Headers],[Ras eller etniskt ursprung]],0)</f>
        <v>#VALUE!</v>
      </c>
      <c r="Y205" s="22" t="e">
        <f>IF(FIND(Tabell2[[#Headers],[Biometriska uppgifter]],Tabell2[[#This Row],[2.2 Ange vilken typ av känsliga personuppgifter som kommer behandlas i projektet.]])&gt;0,Tabell2[[#Headers],[Biometriska uppgifter]],0)</f>
        <v>#VALUE!</v>
      </c>
      <c r="Z205" s="22" t="e">
        <f>IF(FIND(Tabell2[[#Headers],[En persons sexualliv]],Tabell2[[#This Row],[2.2 Ange vilken typ av känsliga personuppgifter som kommer behandlas i projektet.]])&gt;0,Tabell2[[#Headers],[En persons sexualliv]],0)</f>
        <v>#VALUE!</v>
      </c>
      <c r="AA205" s="22" t="e">
        <f>IF(FIND(Tabell2[[#Headers],[Politiska åsikter]],Tabell2[[#This Row],[2.2 Ange vilken typ av känsliga personuppgifter som kommer behandlas i projektet.]])&gt;0,Tabell2[[#Headers],[Politiska åsikter]],0)</f>
        <v>#VALUE!</v>
      </c>
      <c r="AB205" s="22" t="e">
        <f>IF(FIND(Tabell2[[#Headers],[Religiös eller filosofisk övertygelse]],Tabell2[[#This Row],[2.2 Ange vilken typ av känsliga personuppgifter som kommer behandlas i projektet.]])&gt;0,Tabell2[[#Headers],[Religiös eller filosofisk övertygelse]],0)</f>
        <v>#VALUE!</v>
      </c>
      <c r="AC205" s="1" t="s">
        <v>2645</v>
      </c>
      <c r="AD205" s="1"/>
      <c r="AE205" s="26" t="s">
        <v>2728</v>
      </c>
      <c r="AF205" s="10" t="s">
        <v>174</v>
      </c>
      <c r="AG205" s="10">
        <f>IF(Tabell2[[#This Row],[Beräknat startdatum]]="Godkännandedatum",INDEX('EPM diarie'!D:H,MATCH(Tabell2[[#This Row],[DNR]],'EPM diarie'!D:D,0),5),Tabell2[[#This Row],[Beräknat startdatum]])</f>
        <v>44006</v>
      </c>
      <c r="AH205" s="26" t="s">
        <v>2794</v>
      </c>
      <c r="AI205" s="10">
        <v>44104</v>
      </c>
      <c r="AJ205" s="22">
        <f>Tabell2[[#This Row],[Beräknat slutdatum]]-Tabell2[[#This Row],[Kolumn1]]</f>
        <v>98</v>
      </c>
      <c r="AK205" s="1" t="s">
        <v>2884</v>
      </c>
      <c r="AL205" s="1">
        <v>140000</v>
      </c>
      <c r="AM205" s="1" t="s">
        <v>60</v>
      </c>
      <c r="AN205" s="2" t="s">
        <v>60</v>
      </c>
      <c r="AO205" s="54">
        <f>Tabell2[[#This Row],[Beräknat slutdatum]]-Tabell2[[#This Row],[Kolumn1]]</f>
        <v>98</v>
      </c>
    </row>
    <row r="206" spans="1:41" x14ac:dyDescent="0.25">
      <c r="A206" s="19" t="s">
        <v>1065</v>
      </c>
      <c r="B206" s="20" t="str">
        <f>INDEX('EPM diarie'!D:E,MATCH(Tabell2[[#This Row],[DNR]],'EPM diarie'!D:D,0),2)</f>
        <v>Gravida med Covid-19, vårdade på intensivvårdsavdelning, en observationsstudie.</v>
      </c>
      <c r="C206" s="21" t="s">
        <v>27</v>
      </c>
      <c r="D206" s="1" t="s">
        <v>61</v>
      </c>
      <c r="E206" s="1" t="str">
        <f>INDEX('EPM diarie'!D:J,MATCH(Tabell2[[#This Row],[DNR]],'EPM diarie'!D:D,0),7)</f>
        <v>Västra</v>
      </c>
      <c r="F206" s="1" t="s">
        <v>27</v>
      </c>
      <c r="G206" s="1"/>
      <c r="H206" s="1"/>
      <c r="I206" s="1"/>
      <c r="J206" s="1"/>
      <c r="K206" s="1" t="s">
        <v>165</v>
      </c>
      <c r="L206" s="1"/>
      <c r="M206" s="1" t="s">
        <v>29</v>
      </c>
      <c r="N206" s="1" t="s">
        <v>2572</v>
      </c>
      <c r="O20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6" s="22" t="e">
        <f>IF(FIND(Tabell2[[#Headers],[4 § 4 Forskningen avser ett fysiskt ingrepp på en avliden människa.]],Tabell2[[#This Row],[2.1 På vilket eller vilka sätt handlar projektet om forskning]])&gt;0,Tabell2[[#Headers],[4 § 4 Forskningen avser ett fysiskt ingrepp på en avliden människa.]],0)</f>
        <v>#VALUE!</v>
      </c>
      <c r="T20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6" s="1" t="s">
        <v>30</v>
      </c>
      <c r="V206" s="22" t="str">
        <f>IF(FIND(Tabell2[[#Headers],[Hälsa]],Tabell2[[#This Row],[2.2 Ange vilken typ av känsliga personuppgifter som kommer behandlas i projektet.]])&gt;0,Tabell2[[#Headers],[Hälsa]],0)</f>
        <v>Hälsa</v>
      </c>
      <c r="W206" s="22" t="e">
        <f>IF(FIND(Tabell2[[#Headers],[Genetiska uppgifter]],Tabell2[[#This Row],[2.2 Ange vilken typ av känsliga personuppgifter som kommer behandlas i projektet.]])&gt;0,Tabell2[[#Headers],[Genetiska uppgifter]],0)</f>
        <v>#VALUE!</v>
      </c>
      <c r="X206" s="22" t="e">
        <f>IF(FIND(Tabell2[[#Headers],[Ras eller etniskt ursprung]],Tabell2[[#This Row],[2.2 Ange vilken typ av känsliga personuppgifter som kommer behandlas i projektet.]])&gt;0,Tabell2[[#Headers],[Ras eller etniskt ursprung]],0)</f>
        <v>#VALUE!</v>
      </c>
      <c r="Y206" s="22" t="e">
        <f>IF(FIND(Tabell2[[#Headers],[Biometriska uppgifter]],Tabell2[[#This Row],[2.2 Ange vilken typ av känsliga personuppgifter som kommer behandlas i projektet.]])&gt;0,Tabell2[[#Headers],[Biometriska uppgifter]],0)</f>
        <v>#VALUE!</v>
      </c>
      <c r="Z206" s="22" t="e">
        <f>IF(FIND(Tabell2[[#Headers],[En persons sexualliv]],Tabell2[[#This Row],[2.2 Ange vilken typ av känsliga personuppgifter som kommer behandlas i projektet.]])&gt;0,Tabell2[[#Headers],[En persons sexualliv]],0)</f>
        <v>#VALUE!</v>
      </c>
      <c r="AA206" s="22" t="e">
        <f>IF(FIND(Tabell2[[#Headers],[Politiska åsikter]],Tabell2[[#This Row],[2.2 Ange vilken typ av känsliga personuppgifter som kommer behandlas i projektet.]])&gt;0,Tabell2[[#Headers],[Politiska åsikter]],0)</f>
        <v>#VALUE!</v>
      </c>
      <c r="AB206" s="22" t="e">
        <f>IF(FIND(Tabell2[[#Headers],[Religiös eller filosofisk övertygelse]],Tabell2[[#This Row],[2.2 Ange vilken typ av känsliga personuppgifter som kommer behandlas i projektet.]])&gt;0,Tabell2[[#Headers],[Religiös eller filosofisk övertygelse]],0)</f>
        <v>#VALUE!</v>
      </c>
      <c r="AC206" s="1" t="s">
        <v>2646</v>
      </c>
      <c r="AD206" s="1"/>
      <c r="AE206" s="27">
        <v>43952</v>
      </c>
      <c r="AF206" s="10">
        <f>Tabell2[[#This Row],[5.1 Beräknat startdatum]]</f>
        <v>43952</v>
      </c>
      <c r="AG206" s="10">
        <f>IF(Tabell2[[#This Row],[Beräknat startdatum]]="Godkännandedatum",INDEX('EPM diarie'!D:H,MATCH(Tabell2[[#This Row],[DNR]],'EPM diarie'!D:D,0),5),Tabell2[[#This Row],[Beräknat startdatum]])</f>
        <v>43952</v>
      </c>
      <c r="AH206" s="27">
        <v>44043</v>
      </c>
      <c r="AI206" s="10">
        <f>Tabell2[[#This Row],[5.2 Beräknat slutdatum]]</f>
        <v>44043</v>
      </c>
      <c r="AJ206" s="22">
        <f>Tabell2[[#This Row],[Beräknat slutdatum]]-Tabell2[[#This Row],[Kolumn1]]</f>
        <v>91</v>
      </c>
      <c r="AK206" s="1" t="s">
        <v>2885</v>
      </c>
      <c r="AL206" s="1">
        <v>18</v>
      </c>
      <c r="AM206" s="1" t="s">
        <v>29</v>
      </c>
      <c r="AN206" s="2" t="s">
        <v>29</v>
      </c>
      <c r="AO206" s="54">
        <f>Tabell2[[#This Row],[Beräknat slutdatum]]-Tabell2[[#This Row],[Kolumn1]]</f>
        <v>91</v>
      </c>
    </row>
    <row r="207" spans="1:41" x14ac:dyDescent="0.25">
      <c r="A207" s="19" t="s">
        <v>1115</v>
      </c>
      <c r="B207" s="20" t="str">
        <f>INDEX('EPM diarie'!D:E,MATCH(Tabell2[[#This Row],[DNR]],'EPM diarie'!D:D,0),2)</f>
        <v>Sjuksköterskestudenters reflektioner efter verksamhetsförlagd utbildning under Covid-19 pandemin</v>
      </c>
      <c r="C207" s="21" t="s">
        <v>27</v>
      </c>
      <c r="D207" s="1" t="s">
        <v>1118</v>
      </c>
      <c r="E207" s="1" t="str">
        <f>INDEX('EPM diarie'!D:J,MATCH(Tabell2[[#This Row],[DNR]],'EPM diarie'!D:D,0),7)</f>
        <v>Norra</v>
      </c>
      <c r="F207" s="1" t="s">
        <v>27</v>
      </c>
      <c r="G207" s="1" t="s">
        <v>161</v>
      </c>
      <c r="H207" s="1"/>
      <c r="I207" s="1"/>
      <c r="J207" s="1"/>
      <c r="K207" s="1"/>
      <c r="L207" s="1"/>
      <c r="M207" s="1" t="s">
        <v>29</v>
      </c>
      <c r="N207" s="1" t="s">
        <v>2571</v>
      </c>
      <c r="O207" s="22" t="e">
        <f>IF(FIND(Tabell2[[#Headers],[3 § 1 Forskningen kommer att samla in känsliga personuppgifter]],Tabell2[[#This Row],[2.1 På vilket eller vilka sätt handlar projektet om forskning]])&gt;0,Tabell2[[#Headers],[3 § 1 Forskningen kommer att samla in känsliga personuppgifter]],0)</f>
        <v>#VALUE!</v>
      </c>
      <c r="P20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7" s="22" t="e">
        <f>IF(FIND(Tabell2[[#Headers],[4 § 4 Forskningen avser ett fysiskt ingrepp på en avliden människa.]],Tabell2[[#This Row],[2.1 På vilket eller vilka sätt handlar projektet om forskning]])&gt;0,Tabell2[[#Headers],[4 § 4 Forskningen avser ett fysiskt ingrepp på en avliden människa.]],0)</f>
        <v>#VALUE!</v>
      </c>
      <c r="T20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7" s="1" t="s">
        <v>27</v>
      </c>
      <c r="V207" s="22" t="e">
        <f>IF(FIND(Tabell2[[#Headers],[Hälsa]],Tabell2[[#This Row],[2.2 Ange vilken typ av känsliga personuppgifter som kommer behandlas i projektet.]])&gt;0,Tabell2[[#Headers],[Hälsa]],0)</f>
        <v>#VALUE!</v>
      </c>
      <c r="W207" s="22" t="e">
        <f>IF(FIND(Tabell2[[#Headers],[Genetiska uppgifter]],Tabell2[[#This Row],[2.2 Ange vilken typ av känsliga personuppgifter som kommer behandlas i projektet.]])&gt;0,Tabell2[[#Headers],[Genetiska uppgifter]],0)</f>
        <v>#VALUE!</v>
      </c>
      <c r="X207" s="22" t="e">
        <f>IF(FIND(Tabell2[[#Headers],[Ras eller etniskt ursprung]],Tabell2[[#This Row],[2.2 Ange vilken typ av känsliga personuppgifter som kommer behandlas i projektet.]])&gt;0,Tabell2[[#Headers],[Ras eller etniskt ursprung]],0)</f>
        <v>#VALUE!</v>
      </c>
      <c r="Y207" s="22" t="e">
        <f>IF(FIND(Tabell2[[#Headers],[Biometriska uppgifter]],Tabell2[[#This Row],[2.2 Ange vilken typ av känsliga personuppgifter som kommer behandlas i projektet.]])&gt;0,Tabell2[[#Headers],[Biometriska uppgifter]],0)</f>
        <v>#VALUE!</v>
      </c>
      <c r="Z207" s="22" t="e">
        <f>IF(FIND(Tabell2[[#Headers],[En persons sexualliv]],Tabell2[[#This Row],[2.2 Ange vilken typ av känsliga personuppgifter som kommer behandlas i projektet.]])&gt;0,Tabell2[[#Headers],[En persons sexualliv]],0)</f>
        <v>#VALUE!</v>
      </c>
      <c r="AA207" s="22" t="e">
        <f>IF(FIND(Tabell2[[#Headers],[Politiska åsikter]],Tabell2[[#This Row],[2.2 Ange vilken typ av känsliga personuppgifter som kommer behandlas i projektet.]])&gt;0,Tabell2[[#Headers],[Politiska åsikter]],0)</f>
        <v>#VALUE!</v>
      </c>
      <c r="AB207" s="22" t="e">
        <f>IF(FIND(Tabell2[[#Headers],[Religiös eller filosofisk övertygelse]],Tabell2[[#This Row],[2.2 Ange vilken typ av känsliga personuppgifter som kommer behandlas i projektet.]])&gt;0,Tabell2[[#Headers],[Religiös eller filosofisk övertygelse]],0)</f>
        <v>#VALUE!</v>
      </c>
      <c r="AC207" s="1" t="s">
        <v>2647</v>
      </c>
      <c r="AD207" s="1"/>
      <c r="AE207" s="26" t="s">
        <v>2729</v>
      </c>
      <c r="AF207" s="10" t="s">
        <v>174</v>
      </c>
      <c r="AG207" s="10">
        <f>IF(Tabell2[[#This Row],[Beräknat startdatum]]="Godkännandedatum",INDEX('EPM diarie'!D:H,MATCH(Tabell2[[#This Row],[DNR]],'EPM diarie'!D:D,0),5),Tabell2[[#This Row],[Beräknat startdatum]])</f>
        <v>44007</v>
      </c>
      <c r="AH207" s="26" t="s">
        <v>2795</v>
      </c>
      <c r="AI207" s="10">
        <v>44377</v>
      </c>
      <c r="AJ207" s="22">
        <f>Tabell2[[#This Row],[Beräknat slutdatum]]-Tabell2[[#This Row],[Kolumn1]]</f>
        <v>370</v>
      </c>
      <c r="AK207" s="1" t="s">
        <v>2886</v>
      </c>
      <c r="AL207" s="1">
        <v>140</v>
      </c>
      <c r="AM207" s="1" t="s">
        <v>29</v>
      </c>
      <c r="AN207" s="2" t="s">
        <v>29</v>
      </c>
      <c r="AO207" s="54">
        <f>Tabell2[[#This Row],[Beräknat slutdatum]]-Tabell2[[#This Row],[Kolumn1]]</f>
        <v>370</v>
      </c>
    </row>
    <row r="208" spans="1:41" x14ac:dyDescent="0.25">
      <c r="A208" s="19" t="s">
        <v>1149</v>
      </c>
      <c r="B208" s="20" t="str">
        <f>INDEX('EPM diarie'!D:E,MATCH(Tabell2[[#This Row],[DNR]],'EPM diarie'!D:D,0),2)</f>
        <v>Erfarenheter av Covid-19 hos personer med kognitiv svikt och
demens samt deras närstående</v>
      </c>
      <c r="C208" s="21" t="s">
        <v>27</v>
      </c>
      <c r="D208" s="1" t="s">
        <v>34</v>
      </c>
      <c r="E208" s="1" t="str">
        <f>INDEX('EPM diarie'!D:J,MATCH(Tabell2[[#This Row],[DNR]],'EPM diarie'!D:D,0),7)</f>
        <v>Stockholms</v>
      </c>
      <c r="F208" s="1" t="s">
        <v>27</v>
      </c>
      <c r="G208" s="1"/>
      <c r="H208" s="1"/>
      <c r="I208" s="1" t="s">
        <v>163</v>
      </c>
      <c r="J208" s="1"/>
      <c r="K208" s="1"/>
      <c r="L208" s="1"/>
      <c r="M208" s="1" t="s">
        <v>29</v>
      </c>
      <c r="N208" s="1" t="s">
        <v>2572</v>
      </c>
      <c r="O20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8" s="22" t="e">
        <f>IF(FIND(Tabell2[[#Headers],[4 § 4 Forskningen avser ett fysiskt ingrepp på en avliden människa.]],Tabell2[[#This Row],[2.1 På vilket eller vilka sätt handlar projektet om forskning]])&gt;0,Tabell2[[#Headers],[4 § 4 Forskningen avser ett fysiskt ingrepp på en avliden människa.]],0)</f>
        <v>#VALUE!</v>
      </c>
      <c r="T20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8" s="1" t="s">
        <v>30</v>
      </c>
      <c r="V208" s="22" t="str">
        <f>IF(FIND(Tabell2[[#Headers],[Hälsa]],Tabell2[[#This Row],[2.2 Ange vilken typ av känsliga personuppgifter som kommer behandlas i projektet.]])&gt;0,Tabell2[[#Headers],[Hälsa]],0)</f>
        <v>Hälsa</v>
      </c>
      <c r="W208" s="22" t="e">
        <f>IF(FIND(Tabell2[[#Headers],[Genetiska uppgifter]],Tabell2[[#This Row],[2.2 Ange vilken typ av känsliga personuppgifter som kommer behandlas i projektet.]])&gt;0,Tabell2[[#Headers],[Genetiska uppgifter]],0)</f>
        <v>#VALUE!</v>
      </c>
      <c r="X208" s="22" t="e">
        <f>IF(FIND(Tabell2[[#Headers],[Ras eller etniskt ursprung]],Tabell2[[#This Row],[2.2 Ange vilken typ av känsliga personuppgifter som kommer behandlas i projektet.]])&gt;0,Tabell2[[#Headers],[Ras eller etniskt ursprung]],0)</f>
        <v>#VALUE!</v>
      </c>
      <c r="Y208" s="22" t="e">
        <f>IF(FIND(Tabell2[[#Headers],[Biometriska uppgifter]],Tabell2[[#This Row],[2.2 Ange vilken typ av känsliga personuppgifter som kommer behandlas i projektet.]])&gt;0,Tabell2[[#Headers],[Biometriska uppgifter]],0)</f>
        <v>#VALUE!</v>
      </c>
      <c r="Z208" s="22" t="e">
        <f>IF(FIND(Tabell2[[#Headers],[En persons sexualliv]],Tabell2[[#This Row],[2.2 Ange vilken typ av känsliga personuppgifter som kommer behandlas i projektet.]])&gt;0,Tabell2[[#Headers],[En persons sexualliv]],0)</f>
        <v>#VALUE!</v>
      </c>
      <c r="AA208" s="22" t="e">
        <f>IF(FIND(Tabell2[[#Headers],[Politiska åsikter]],Tabell2[[#This Row],[2.2 Ange vilken typ av känsliga personuppgifter som kommer behandlas i projektet.]])&gt;0,Tabell2[[#Headers],[Politiska åsikter]],0)</f>
        <v>#VALUE!</v>
      </c>
      <c r="AB208" s="22" t="e">
        <f>IF(FIND(Tabell2[[#Headers],[Religiös eller filosofisk övertygelse]],Tabell2[[#This Row],[2.2 Ange vilken typ av känsliga personuppgifter som kommer behandlas i projektet.]])&gt;0,Tabell2[[#Headers],[Religiös eller filosofisk övertygelse]],0)</f>
        <v>#VALUE!</v>
      </c>
      <c r="AC208" s="1" t="s">
        <v>2648</v>
      </c>
      <c r="AD208" s="1"/>
      <c r="AE208" s="27">
        <v>43976</v>
      </c>
      <c r="AF208" s="10">
        <f>Tabell2[[#This Row],[5.1 Beräknat startdatum]]</f>
        <v>43976</v>
      </c>
      <c r="AG208" s="10">
        <f>IF(Tabell2[[#This Row],[Beräknat startdatum]]="Godkännandedatum",INDEX('EPM diarie'!D:H,MATCH(Tabell2[[#This Row],[DNR]],'EPM diarie'!D:D,0),5),Tabell2[[#This Row],[Beräknat startdatum]])</f>
        <v>43976</v>
      </c>
      <c r="AH208" s="27">
        <v>45802</v>
      </c>
      <c r="AI208" s="10">
        <f>Tabell2[[#This Row],[5.2 Beräknat slutdatum]]</f>
        <v>45802</v>
      </c>
      <c r="AJ208" s="22">
        <f>Tabell2[[#This Row],[Beräknat slutdatum]]-Tabell2[[#This Row],[Kolumn1]]</f>
        <v>1826</v>
      </c>
      <c r="AK208" s="1" t="s">
        <v>2887</v>
      </c>
      <c r="AL208" s="1">
        <v>132</v>
      </c>
      <c r="AM208" s="1" t="s">
        <v>29</v>
      </c>
      <c r="AN208" s="2" t="s">
        <v>29</v>
      </c>
      <c r="AO208" s="54">
        <f>Tabell2[[#This Row],[Beräknat slutdatum]]-Tabell2[[#This Row],[Kolumn1]]</f>
        <v>1826</v>
      </c>
    </row>
    <row r="209" spans="1:41" x14ac:dyDescent="0.25">
      <c r="A209" s="19" t="s">
        <v>2450</v>
      </c>
      <c r="B209" s="20" t="str">
        <f>INDEX('EPM diarie'!D:E,MATCH(Tabell2[[#This Row],[DNR]],'EPM diarie'!D:D,0),2)</f>
        <v>Patienters och anhörigas upplevelser av vård i hemmet under coronapandemin</v>
      </c>
      <c r="C209" s="21" t="s">
        <v>27</v>
      </c>
      <c r="D209" s="1" t="s">
        <v>61</v>
      </c>
      <c r="E209" s="1" t="str">
        <f>INDEX('EPM diarie'!D:J,MATCH(Tabell2[[#This Row],[DNR]],'EPM diarie'!D:D,0),7)</f>
        <v>Västra</v>
      </c>
      <c r="F209" s="1" t="s">
        <v>27</v>
      </c>
      <c r="G209" s="1"/>
      <c r="H209" s="1"/>
      <c r="I209" s="1"/>
      <c r="J209" s="1"/>
      <c r="K209" s="1" t="s">
        <v>165</v>
      </c>
      <c r="L209" s="1"/>
      <c r="M209" s="1" t="s">
        <v>29</v>
      </c>
      <c r="N209" s="1" t="s">
        <v>2572</v>
      </c>
      <c r="O20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0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0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0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09" s="22" t="e">
        <f>IF(FIND(Tabell2[[#Headers],[4 § 4 Forskningen avser ett fysiskt ingrepp på en avliden människa.]],Tabell2[[#This Row],[2.1 På vilket eller vilka sätt handlar projektet om forskning]])&gt;0,Tabell2[[#Headers],[4 § 4 Forskningen avser ett fysiskt ingrepp på en avliden människa.]],0)</f>
        <v>#VALUE!</v>
      </c>
      <c r="T20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09" s="1" t="s">
        <v>30</v>
      </c>
      <c r="V209" s="22" t="str">
        <f>IF(FIND(Tabell2[[#Headers],[Hälsa]],Tabell2[[#This Row],[2.2 Ange vilken typ av känsliga personuppgifter som kommer behandlas i projektet.]])&gt;0,Tabell2[[#Headers],[Hälsa]],0)</f>
        <v>Hälsa</v>
      </c>
      <c r="W209" s="22" t="e">
        <f>IF(FIND(Tabell2[[#Headers],[Genetiska uppgifter]],Tabell2[[#This Row],[2.2 Ange vilken typ av känsliga personuppgifter som kommer behandlas i projektet.]])&gt;0,Tabell2[[#Headers],[Genetiska uppgifter]],0)</f>
        <v>#VALUE!</v>
      </c>
      <c r="X209" s="22" t="e">
        <f>IF(FIND(Tabell2[[#Headers],[Ras eller etniskt ursprung]],Tabell2[[#This Row],[2.2 Ange vilken typ av känsliga personuppgifter som kommer behandlas i projektet.]])&gt;0,Tabell2[[#Headers],[Ras eller etniskt ursprung]],0)</f>
        <v>#VALUE!</v>
      </c>
      <c r="Y209" s="22" t="e">
        <f>IF(FIND(Tabell2[[#Headers],[Biometriska uppgifter]],Tabell2[[#This Row],[2.2 Ange vilken typ av känsliga personuppgifter som kommer behandlas i projektet.]])&gt;0,Tabell2[[#Headers],[Biometriska uppgifter]],0)</f>
        <v>#VALUE!</v>
      </c>
      <c r="Z209" s="22" t="e">
        <f>IF(FIND(Tabell2[[#Headers],[En persons sexualliv]],Tabell2[[#This Row],[2.2 Ange vilken typ av känsliga personuppgifter som kommer behandlas i projektet.]])&gt;0,Tabell2[[#Headers],[En persons sexualliv]],0)</f>
        <v>#VALUE!</v>
      </c>
      <c r="AA209" s="22" t="e">
        <f>IF(FIND(Tabell2[[#Headers],[Politiska åsikter]],Tabell2[[#This Row],[2.2 Ange vilken typ av känsliga personuppgifter som kommer behandlas i projektet.]])&gt;0,Tabell2[[#Headers],[Politiska åsikter]],0)</f>
        <v>#VALUE!</v>
      </c>
      <c r="AB209" s="22" t="e">
        <f>IF(FIND(Tabell2[[#Headers],[Religiös eller filosofisk övertygelse]],Tabell2[[#This Row],[2.2 Ange vilken typ av känsliga personuppgifter som kommer behandlas i projektet.]])&gt;0,Tabell2[[#Headers],[Religiös eller filosofisk övertygelse]],0)</f>
        <v>#VALUE!</v>
      </c>
      <c r="AC209" s="1" t="s">
        <v>2649</v>
      </c>
      <c r="AD209" s="1"/>
      <c r="AE209" s="27">
        <v>44044</v>
      </c>
      <c r="AF209" s="10">
        <f>Tabell2[[#This Row],[5.1 Beräknat startdatum]]</f>
        <v>44044</v>
      </c>
      <c r="AG209" s="10">
        <f>IF(Tabell2[[#This Row],[Beräknat startdatum]]="Godkännandedatum",INDEX('EPM diarie'!D:H,MATCH(Tabell2[[#This Row],[DNR]],'EPM diarie'!D:D,0),5),Tabell2[[#This Row],[Beräknat startdatum]])</f>
        <v>44044</v>
      </c>
      <c r="AH209" s="27">
        <v>44593</v>
      </c>
      <c r="AI209" s="10">
        <f>Tabell2[[#This Row],[5.2 Beräknat slutdatum]]</f>
        <v>44593</v>
      </c>
      <c r="AJ209" s="22">
        <f>Tabell2[[#This Row],[Beräknat slutdatum]]-Tabell2[[#This Row],[Kolumn1]]</f>
        <v>549</v>
      </c>
      <c r="AK209" s="1" t="s">
        <v>2888</v>
      </c>
      <c r="AL209" s="1">
        <v>45</v>
      </c>
      <c r="AM209" s="1" t="s">
        <v>29</v>
      </c>
      <c r="AN209" s="2" t="s">
        <v>29</v>
      </c>
      <c r="AO209" s="54">
        <f>Tabell2[[#This Row],[Beräknat slutdatum]]-Tabell2[[#This Row],[Kolumn1]]</f>
        <v>549</v>
      </c>
    </row>
    <row r="210" spans="1:41" x14ac:dyDescent="0.25">
      <c r="A210" s="19" t="s">
        <v>1389</v>
      </c>
      <c r="B210" s="20" t="str">
        <f>INDEX('EPM diarie'!D:E,MATCH(Tabell2[[#This Row],[DNR]],'EPM diarie'!D:D,0),2)</f>
        <v>ADJUST – anpassning, reaktioner och beteenden under Covid-19 pandemin</v>
      </c>
      <c r="C210" s="21" t="s">
        <v>27</v>
      </c>
      <c r="D210" s="1" t="s">
        <v>263</v>
      </c>
      <c r="E210" s="1" t="str">
        <f>INDEX('EPM diarie'!D:J,MATCH(Tabell2[[#This Row],[DNR]],'EPM diarie'!D:D,0),7)</f>
        <v>Uppsala-Örebro</v>
      </c>
      <c r="F210" s="1" t="s">
        <v>27</v>
      </c>
      <c r="G210" s="1"/>
      <c r="H210" s="1" t="s">
        <v>162</v>
      </c>
      <c r="I210" s="1"/>
      <c r="J210" s="1"/>
      <c r="K210" s="1"/>
      <c r="L210" s="1"/>
      <c r="M210" s="1" t="s">
        <v>29</v>
      </c>
      <c r="N210" s="1" t="s">
        <v>2572</v>
      </c>
      <c r="O21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0"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0" s="22" t="e">
        <f>IF(FIND(Tabell2[[#Headers],[4 § 4 Forskningen avser ett fysiskt ingrepp på en avliden människa.]],Tabell2[[#This Row],[2.1 På vilket eller vilka sätt handlar projektet om forskning]])&gt;0,Tabell2[[#Headers],[4 § 4 Forskningen avser ett fysiskt ingrepp på en avliden människa.]],0)</f>
        <v>#VALUE!</v>
      </c>
      <c r="T21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0" s="1" t="s">
        <v>1796</v>
      </c>
      <c r="V210" s="22" t="str">
        <f>IF(FIND(Tabell2[[#Headers],[Hälsa]],Tabell2[[#This Row],[2.2 Ange vilken typ av känsliga personuppgifter som kommer behandlas i projektet.]])&gt;0,Tabell2[[#Headers],[Hälsa]],0)</f>
        <v>Hälsa</v>
      </c>
      <c r="W210" s="22" t="e">
        <f>IF(FIND(Tabell2[[#Headers],[Genetiska uppgifter]],Tabell2[[#This Row],[2.2 Ange vilken typ av känsliga personuppgifter som kommer behandlas i projektet.]])&gt;0,Tabell2[[#Headers],[Genetiska uppgifter]],0)</f>
        <v>#VALUE!</v>
      </c>
      <c r="X210" s="22" t="str">
        <f>IF(FIND(Tabell2[[#Headers],[Ras eller etniskt ursprung]],Tabell2[[#This Row],[2.2 Ange vilken typ av känsliga personuppgifter som kommer behandlas i projektet.]])&gt;0,Tabell2[[#Headers],[Ras eller etniskt ursprung]],0)</f>
        <v>Ras eller etniskt ursprung</v>
      </c>
      <c r="Y210" s="22" t="e">
        <f>IF(FIND(Tabell2[[#Headers],[Biometriska uppgifter]],Tabell2[[#This Row],[2.2 Ange vilken typ av känsliga personuppgifter som kommer behandlas i projektet.]])&gt;0,Tabell2[[#Headers],[Biometriska uppgifter]],0)</f>
        <v>#VALUE!</v>
      </c>
      <c r="Z210" s="22" t="e">
        <f>IF(FIND(Tabell2[[#Headers],[En persons sexualliv]],Tabell2[[#This Row],[2.2 Ange vilken typ av känsliga personuppgifter som kommer behandlas i projektet.]])&gt;0,Tabell2[[#Headers],[En persons sexualliv]],0)</f>
        <v>#VALUE!</v>
      </c>
      <c r="AA210" s="22" t="e">
        <f>IF(FIND(Tabell2[[#Headers],[Politiska åsikter]],Tabell2[[#This Row],[2.2 Ange vilken typ av känsliga personuppgifter som kommer behandlas i projektet.]])&gt;0,Tabell2[[#Headers],[Politiska åsikter]],0)</f>
        <v>#VALUE!</v>
      </c>
      <c r="AB210" s="22" t="e">
        <f>IF(FIND(Tabell2[[#Headers],[Religiös eller filosofisk övertygelse]],Tabell2[[#This Row],[2.2 Ange vilken typ av känsliga personuppgifter som kommer behandlas i projektet.]])&gt;0,Tabell2[[#Headers],[Religiös eller filosofisk övertygelse]],0)</f>
        <v>#VALUE!</v>
      </c>
      <c r="AC210" s="1" t="s">
        <v>2650</v>
      </c>
      <c r="AD210" s="1"/>
      <c r="AE210" s="27">
        <v>43982</v>
      </c>
      <c r="AF210" s="10">
        <f>Tabell2[[#This Row],[5.1 Beräknat startdatum]]</f>
        <v>43982</v>
      </c>
      <c r="AG210" s="10">
        <f>IF(Tabell2[[#This Row],[Beräknat startdatum]]="Godkännandedatum",INDEX('EPM diarie'!D:H,MATCH(Tabell2[[#This Row],[DNR]],'EPM diarie'!D:D,0),5),Tabell2[[#This Row],[Beräknat startdatum]])</f>
        <v>43982</v>
      </c>
      <c r="AH210" s="27">
        <v>44742</v>
      </c>
      <c r="AI210" s="10">
        <f>Tabell2[[#This Row],[5.2 Beräknat slutdatum]]</f>
        <v>44742</v>
      </c>
      <c r="AJ210" s="22">
        <f>Tabell2[[#This Row],[Beräknat slutdatum]]-Tabell2[[#This Row],[Kolumn1]]</f>
        <v>760</v>
      </c>
      <c r="AK210" s="1" t="s">
        <v>2889</v>
      </c>
      <c r="AL210" s="1">
        <v>2000</v>
      </c>
      <c r="AM210" s="1" t="s">
        <v>29</v>
      </c>
      <c r="AN210" s="2" t="s">
        <v>60</v>
      </c>
      <c r="AO210" s="54">
        <f>Tabell2[[#This Row],[Beräknat slutdatum]]-Tabell2[[#This Row],[Kolumn1]]</f>
        <v>760</v>
      </c>
    </row>
    <row r="211" spans="1:41" x14ac:dyDescent="0.25">
      <c r="A211" s="19" t="s">
        <v>966</v>
      </c>
      <c r="B211" s="20" t="str">
        <f>INDEX('EPM diarie'!D:E,MATCH(Tabell2[[#This Row],[DNR]],'EPM diarie'!D:D,0),2)</f>
        <v>Utveckling av immunologiska metoder för att analysera immunsvar mot COVID-19</v>
      </c>
      <c r="C211" s="21" t="s">
        <v>27</v>
      </c>
      <c r="D211" s="1" t="s">
        <v>34</v>
      </c>
      <c r="E211" s="1" t="str">
        <f>INDEX('EPM diarie'!D:J,MATCH(Tabell2[[#This Row],[DNR]],'EPM diarie'!D:D,0),7)</f>
        <v>Stockholms</v>
      </c>
      <c r="F211" s="1" t="s">
        <v>27</v>
      </c>
      <c r="G211" s="1"/>
      <c r="H211" s="1"/>
      <c r="I211" s="1" t="s">
        <v>163</v>
      </c>
      <c r="J211" s="1"/>
      <c r="K211" s="1"/>
      <c r="L211" s="1"/>
      <c r="M211" s="1" t="s">
        <v>29</v>
      </c>
      <c r="N211" s="1" t="s">
        <v>2561</v>
      </c>
      <c r="O21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1" s="22" t="e">
        <f>IF(FIND(Tabell2[[#Headers],[4 § 4 Forskningen avser ett fysiskt ingrepp på en avliden människa.]],Tabell2[[#This Row],[2.1 På vilket eller vilka sätt handlar projektet om forskning]])&gt;0,Tabell2[[#Headers],[4 § 4 Forskningen avser ett fysiskt ingrepp på en avliden människa.]],0)</f>
        <v>#VALUE!</v>
      </c>
      <c r="T21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1" s="1" t="s">
        <v>146</v>
      </c>
      <c r="V211" s="22" t="str">
        <f>IF(FIND(Tabell2[[#Headers],[Hälsa]],Tabell2[[#This Row],[2.2 Ange vilken typ av känsliga personuppgifter som kommer behandlas i projektet.]])&gt;0,Tabell2[[#Headers],[Hälsa]],0)</f>
        <v>Hälsa</v>
      </c>
      <c r="W211" s="22" t="str">
        <f>IF(FIND(Tabell2[[#Headers],[Genetiska uppgifter]],Tabell2[[#This Row],[2.2 Ange vilken typ av känsliga personuppgifter som kommer behandlas i projektet.]])&gt;0,Tabell2[[#Headers],[Genetiska uppgifter]],0)</f>
        <v>Genetiska uppgifter</v>
      </c>
      <c r="X211" s="22" t="e">
        <f>IF(FIND(Tabell2[[#Headers],[Ras eller etniskt ursprung]],Tabell2[[#This Row],[2.2 Ange vilken typ av känsliga personuppgifter som kommer behandlas i projektet.]])&gt;0,Tabell2[[#Headers],[Ras eller etniskt ursprung]],0)</f>
        <v>#VALUE!</v>
      </c>
      <c r="Y211" s="22" t="e">
        <f>IF(FIND(Tabell2[[#Headers],[Biometriska uppgifter]],Tabell2[[#This Row],[2.2 Ange vilken typ av känsliga personuppgifter som kommer behandlas i projektet.]])&gt;0,Tabell2[[#Headers],[Biometriska uppgifter]],0)</f>
        <v>#VALUE!</v>
      </c>
      <c r="Z211" s="22" t="e">
        <f>IF(FIND(Tabell2[[#Headers],[En persons sexualliv]],Tabell2[[#This Row],[2.2 Ange vilken typ av känsliga personuppgifter som kommer behandlas i projektet.]])&gt;0,Tabell2[[#Headers],[En persons sexualliv]],0)</f>
        <v>#VALUE!</v>
      </c>
      <c r="AA211" s="22" t="e">
        <f>IF(FIND(Tabell2[[#Headers],[Politiska åsikter]],Tabell2[[#This Row],[2.2 Ange vilken typ av känsliga personuppgifter som kommer behandlas i projektet.]])&gt;0,Tabell2[[#Headers],[Politiska åsikter]],0)</f>
        <v>#VALUE!</v>
      </c>
      <c r="AB211" s="22" t="e">
        <f>IF(FIND(Tabell2[[#Headers],[Religiös eller filosofisk övertygelse]],Tabell2[[#This Row],[2.2 Ange vilken typ av känsliga personuppgifter som kommer behandlas i projektet.]])&gt;0,Tabell2[[#Headers],[Religiös eller filosofisk övertygelse]],0)</f>
        <v>#VALUE!</v>
      </c>
      <c r="AC211" s="1" t="s">
        <v>2651</v>
      </c>
      <c r="AD211" s="1"/>
      <c r="AE211" s="26" t="s">
        <v>2730</v>
      </c>
      <c r="AF211" s="10" t="s">
        <v>174</v>
      </c>
      <c r="AG211" s="10">
        <f>IF(Tabell2[[#This Row],[Beräknat startdatum]]="Godkännandedatum",INDEX('EPM diarie'!D:H,MATCH(Tabell2[[#This Row],[DNR]],'EPM diarie'!D:D,0),5),Tabell2[[#This Row],[Beräknat startdatum]])</f>
        <v>44008</v>
      </c>
      <c r="AH211" s="26" t="s">
        <v>2796</v>
      </c>
      <c r="AI211" s="10">
        <v>44560</v>
      </c>
      <c r="AJ211" s="22">
        <f>Tabell2[[#This Row],[Beräknat slutdatum]]-Tabell2[[#This Row],[Kolumn1]]</f>
        <v>552</v>
      </c>
      <c r="AK211" s="1" t="s">
        <v>2890</v>
      </c>
      <c r="AL211" s="1">
        <v>300</v>
      </c>
      <c r="AM211" s="1" t="s">
        <v>29</v>
      </c>
      <c r="AN211" s="2" t="s">
        <v>29</v>
      </c>
      <c r="AO211" s="54">
        <f>Tabell2[[#This Row],[Beräknat slutdatum]]-Tabell2[[#This Row],[Kolumn1]]</f>
        <v>552</v>
      </c>
    </row>
    <row r="212" spans="1:41" x14ac:dyDescent="0.25">
      <c r="A212" s="19" t="s">
        <v>1265</v>
      </c>
      <c r="B212" s="20" t="str">
        <f>INDEX('EPM diarie'!D:E,MATCH(Tabell2[[#This Row],[DNR]],'EPM diarie'!D:D,0),2)</f>
        <v>MORMOR-COVID - dödlighet och psykiatrisk belastning efter COVID-19, en jämförelse mellan Sverige och Norge</v>
      </c>
      <c r="C212" s="21" t="s">
        <v>27</v>
      </c>
      <c r="D212" s="1" t="s">
        <v>52</v>
      </c>
      <c r="E212" s="1" t="str">
        <f>INDEX('EPM diarie'!D:J,MATCH(Tabell2[[#This Row],[DNR]],'EPM diarie'!D:D,0),7)</f>
        <v>Stockholms</v>
      </c>
      <c r="F212" s="1" t="s">
        <v>2553</v>
      </c>
      <c r="G212" s="1"/>
      <c r="H212" s="1"/>
      <c r="I212" s="1" t="s">
        <v>163</v>
      </c>
      <c r="J212" s="1"/>
      <c r="K212" s="1"/>
      <c r="L212" s="1"/>
      <c r="M212" s="1" t="s">
        <v>29</v>
      </c>
      <c r="N212" s="1" t="s">
        <v>2572</v>
      </c>
      <c r="O21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2" s="22" t="e">
        <f>IF(FIND(Tabell2[[#Headers],[4 § 4 Forskningen avser ett fysiskt ingrepp på en avliden människa.]],Tabell2[[#This Row],[2.1 På vilket eller vilka sätt handlar projektet om forskning]])&gt;0,Tabell2[[#Headers],[4 § 4 Forskningen avser ett fysiskt ingrepp på en avliden människa.]],0)</f>
        <v>#VALUE!</v>
      </c>
      <c r="T21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2" s="1" t="s">
        <v>30</v>
      </c>
      <c r="V212" s="22" t="str">
        <f>IF(FIND(Tabell2[[#Headers],[Hälsa]],Tabell2[[#This Row],[2.2 Ange vilken typ av känsliga personuppgifter som kommer behandlas i projektet.]])&gt;0,Tabell2[[#Headers],[Hälsa]],0)</f>
        <v>Hälsa</v>
      </c>
      <c r="W212" s="22" t="e">
        <f>IF(FIND(Tabell2[[#Headers],[Genetiska uppgifter]],Tabell2[[#This Row],[2.2 Ange vilken typ av känsliga personuppgifter som kommer behandlas i projektet.]])&gt;0,Tabell2[[#Headers],[Genetiska uppgifter]],0)</f>
        <v>#VALUE!</v>
      </c>
      <c r="X212" s="22" t="e">
        <f>IF(FIND(Tabell2[[#Headers],[Ras eller etniskt ursprung]],Tabell2[[#This Row],[2.2 Ange vilken typ av känsliga personuppgifter som kommer behandlas i projektet.]])&gt;0,Tabell2[[#Headers],[Ras eller etniskt ursprung]],0)</f>
        <v>#VALUE!</v>
      </c>
      <c r="Y212" s="22" t="e">
        <f>IF(FIND(Tabell2[[#Headers],[Biometriska uppgifter]],Tabell2[[#This Row],[2.2 Ange vilken typ av känsliga personuppgifter som kommer behandlas i projektet.]])&gt;0,Tabell2[[#Headers],[Biometriska uppgifter]],0)</f>
        <v>#VALUE!</v>
      </c>
      <c r="Z212" s="22" t="e">
        <f>IF(FIND(Tabell2[[#Headers],[En persons sexualliv]],Tabell2[[#This Row],[2.2 Ange vilken typ av känsliga personuppgifter som kommer behandlas i projektet.]])&gt;0,Tabell2[[#Headers],[En persons sexualliv]],0)</f>
        <v>#VALUE!</v>
      </c>
      <c r="AA212" s="22" t="e">
        <f>IF(FIND(Tabell2[[#Headers],[Politiska åsikter]],Tabell2[[#This Row],[2.2 Ange vilken typ av känsliga personuppgifter som kommer behandlas i projektet.]])&gt;0,Tabell2[[#Headers],[Politiska åsikter]],0)</f>
        <v>#VALUE!</v>
      </c>
      <c r="AB212" s="22" t="e">
        <f>IF(FIND(Tabell2[[#Headers],[Religiös eller filosofisk övertygelse]],Tabell2[[#This Row],[2.2 Ange vilken typ av känsliga personuppgifter som kommer behandlas i projektet.]])&gt;0,Tabell2[[#Headers],[Religiös eller filosofisk övertygelse]],0)</f>
        <v>#VALUE!</v>
      </c>
      <c r="AC212" s="1" t="s">
        <v>2652</v>
      </c>
      <c r="AD212" s="1"/>
      <c r="AE212" s="26" t="s">
        <v>48</v>
      </c>
      <c r="AF212" s="10" t="s">
        <v>174</v>
      </c>
      <c r="AG212" s="10">
        <f>IF(Tabell2[[#This Row],[Beräknat startdatum]]="Godkännandedatum",INDEX('EPM diarie'!D:H,MATCH(Tabell2[[#This Row],[DNR]],'EPM diarie'!D:D,0),5),Tabell2[[#This Row],[Beräknat startdatum]])</f>
        <v>44011</v>
      </c>
      <c r="AH212" s="26" t="s">
        <v>2797</v>
      </c>
      <c r="AI212" s="10">
        <v>45657</v>
      </c>
      <c r="AJ212" s="22">
        <f>Tabell2[[#This Row],[Beräknat slutdatum]]-Tabell2[[#This Row],[Kolumn1]]</f>
        <v>1646</v>
      </c>
      <c r="AK212" s="1" t="s">
        <v>2891</v>
      </c>
      <c r="AL212" s="1">
        <v>10000000</v>
      </c>
      <c r="AM212" s="1" t="s">
        <v>60</v>
      </c>
      <c r="AN212" s="2" t="s">
        <v>60</v>
      </c>
      <c r="AO212" s="54">
        <f>Tabell2[[#This Row],[Beräknat slutdatum]]-Tabell2[[#This Row],[Kolumn1]]</f>
        <v>1646</v>
      </c>
    </row>
    <row r="213" spans="1:41" x14ac:dyDescent="0.25">
      <c r="A213" s="19" t="s">
        <v>1429</v>
      </c>
      <c r="B213" s="20" t="str">
        <f>INDEX('EPM diarie'!D:E,MATCH(Tabell2[[#This Row],[DNR]],'EPM diarie'!D:D,0),2)</f>
        <v>Covid-relaterad tromboembolism; heriditära och förvärvade riskfaktorer samt biomarkörers betydelse för insjuknande och outcome (CoVTE)</v>
      </c>
      <c r="C213" s="21" t="s">
        <v>27</v>
      </c>
      <c r="D213" s="1" t="s">
        <v>34</v>
      </c>
      <c r="E213" s="1" t="str">
        <f>INDEX('EPM diarie'!D:J,MATCH(Tabell2[[#This Row],[DNR]],'EPM diarie'!D:D,0),7)</f>
        <v>Stockholms</v>
      </c>
      <c r="F213" s="1" t="s">
        <v>27</v>
      </c>
      <c r="G213" s="1"/>
      <c r="H213" s="1"/>
      <c r="I213" s="1" t="s">
        <v>163</v>
      </c>
      <c r="J213" s="1"/>
      <c r="K213" s="1"/>
      <c r="L213" s="1"/>
      <c r="M213" s="1" t="s">
        <v>29</v>
      </c>
      <c r="N213" s="1" t="s">
        <v>2561</v>
      </c>
      <c r="O21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1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3" s="22" t="e">
        <f>IF(FIND(Tabell2[[#Headers],[4 § 4 Forskningen avser ett fysiskt ingrepp på en avliden människa.]],Tabell2[[#This Row],[2.1 På vilket eller vilka sätt handlar projektet om forskning]])&gt;0,Tabell2[[#Headers],[4 § 4 Forskningen avser ett fysiskt ingrepp på en avliden människa.]],0)</f>
        <v>#VALUE!</v>
      </c>
      <c r="T21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3" s="1" t="s">
        <v>2576</v>
      </c>
      <c r="V213" s="22" t="str">
        <f>IF(FIND(Tabell2[[#Headers],[Hälsa]],Tabell2[[#This Row],[2.2 Ange vilken typ av känsliga personuppgifter som kommer behandlas i projektet.]])&gt;0,Tabell2[[#Headers],[Hälsa]],0)</f>
        <v>Hälsa</v>
      </c>
      <c r="W213" s="22" t="str">
        <f>IF(FIND(Tabell2[[#Headers],[Genetiska uppgifter]],Tabell2[[#This Row],[2.2 Ange vilken typ av känsliga personuppgifter som kommer behandlas i projektet.]])&gt;0,Tabell2[[#Headers],[Genetiska uppgifter]],0)</f>
        <v>Genetiska uppgifter</v>
      </c>
      <c r="X213" s="22" t="str">
        <f>IF(FIND(Tabell2[[#Headers],[Ras eller etniskt ursprung]],Tabell2[[#This Row],[2.2 Ange vilken typ av känsliga personuppgifter som kommer behandlas i projektet.]])&gt;0,Tabell2[[#Headers],[Ras eller etniskt ursprung]],0)</f>
        <v>Ras eller etniskt ursprung</v>
      </c>
      <c r="Y213" s="22" t="str">
        <f>IF(FIND(Tabell2[[#Headers],[Biometriska uppgifter]],Tabell2[[#This Row],[2.2 Ange vilken typ av känsliga personuppgifter som kommer behandlas i projektet.]])&gt;0,Tabell2[[#Headers],[Biometriska uppgifter]],0)</f>
        <v>Biometriska uppgifter</v>
      </c>
      <c r="Z213" s="22" t="e">
        <f>IF(FIND(Tabell2[[#Headers],[En persons sexualliv]],Tabell2[[#This Row],[2.2 Ange vilken typ av känsliga personuppgifter som kommer behandlas i projektet.]])&gt;0,Tabell2[[#Headers],[En persons sexualliv]],0)</f>
        <v>#VALUE!</v>
      </c>
      <c r="AA213" s="22" t="e">
        <f>IF(FIND(Tabell2[[#Headers],[Politiska åsikter]],Tabell2[[#This Row],[2.2 Ange vilken typ av känsliga personuppgifter som kommer behandlas i projektet.]])&gt;0,Tabell2[[#Headers],[Politiska åsikter]],0)</f>
        <v>#VALUE!</v>
      </c>
      <c r="AB213" s="22" t="e">
        <f>IF(FIND(Tabell2[[#Headers],[Religiös eller filosofisk övertygelse]],Tabell2[[#This Row],[2.2 Ange vilken typ av känsliga personuppgifter som kommer behandlas i projektet.]])&gt;0,Tabell2[[#Headers],[Religiös eller filosofisk övertygelse]],0)</f>
        <v>#VALUE!</v>
      </c>
      <c r="AC213" s="1" t="s">
        <v>2653</v>
      </c>
      <c r="AD213" s="1"/>
      <c r="AE213" s="29">
        <v>43983</v>
      </c>
      <c r="AF213" s="10">
        <v>44012</v>
      </c>
      <c r="AG213" s="10">
        <f>IF(Tabell2[[#This Row],[Beräknat startdatum]]="Godkännandedatum",INDEX('EPM diarie'!D:H,MATCH(Tabell2[[#This Row],[DNR]],'EPM diarie'!D:D,0),5),Tabell2[[#This Row],[Beräknat startdatum]])</f>
        <v>44012</v>
      </c>
      <c r="AH213" s="26" t="s">
        <v>2752</v>
      </c>
      <c r="AI213" s="10">
        <v>46022</v>
      </c>
      <c r="AJ213" s="22">
        <f>Tabell2[[#This Row],[Beräknat slutdatum]]-Tabell2[[#This Row],[Kolumn1]]</f>
        <v>2010</v>
      </c>
      <c r="AK213" s="1" t="s">
        <v>2892</v>
      </c>
      <c r="AL213" s="1">
        <v>300</v>
      </c>
      <c r="AM213" s="1" t="s">
        <v>29</v>
      </c>
      <c r="AN213" s="2" t="s">
        <v>29</v>
      </c>
      <c r="AO213" s="54">
        <f>Tabell2[[#This Row],[Beräknat slutdatum]]-Tabell2[[#This Row],[Kolumn1]]</f>
        <v>2010</v>
      </c>
    </row>
    <row r="214" spans="1:41" x14ac:dyDescent="0.25">
      <c r="A214" s="19" t="s">
        <v>772</v>
      </c>
      <c r="B214" s="20" t="str">
        <f>INDEX('EPM diarie'!D:E,MATCH(Tabell2[[#This Row],[DNR]],'EPM diarie'!D:D,0),2)</f>
        <v>COVID-19 hos patienter med kronisk leversjukdom</v>
      </c>
      <c r="C214" s="21" t="s">
        <v>27</v>
      </c>
      <c r="D214" s="1" t="s">
        <v>34</v>
      </c>
      <c r="E214" s="1" t="str">
        <f>INDEX('EPM diarie'!D:J,MATCH(Tabell2[[#This Row],[DNR]],'EPM diarie'!D:D,0),7)</f>
        <v>Stockholms</v>
      </c>
      <c r="F214" s="1" t="s">
        <v>27</v>
      </c>
      <c r="G214" s="1"/>
      <c r="H214" s="1"/>
      <c r="I214" s="1" t="s">
        <v>163</v>
      </c>
      <c r="J214" s="1"/>
      <c r="K214" s="1"/>
      <c r="L214" s="1"/>
      <c r="M214" s="1" t="s">
        <v>29</v>
      </c>
      <c r="N214" s="1" t="s">
        <v>2572</v>
      </c>
      <c r="O21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4" s="22" t="e">
        <f>IF(FIND(Tabell2[[#Headers],[4 § 4 Forskningen avser ett fysiskt ingrepp på en avliden människa.]],Tabell2[[#This Row],[2.1 På vilket eller vilka sätt handlar projektet om forskning]])&gt;0,Tabell2[[#Headers],[4 § 4 Forskningen avser ett fysiskt ingrepp på en avliden människa.]],0)</f>
        <v>#VALUE!</v>
      </c>
      <c r="T21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4" s="1" t="s">
        <v>30</v>
      </c>
      <c r="V214" s="22" t="str">
        <f>IF(FIND(Tabell2[[#Headers],[Hälsa]],Tabell2[[#This Row],[2.2 Ange vilken typ av känsliga personuppgifter som kommer behandlas i projektet.]])&gt;0,Tabell2[[#Headers],[Hälsa]],0)</f>
        <v>Hälsa</v>
      </c>
      <c r="W214" s="22" t="e">
        <f>IF(FIND(Tabell2[[#Headers],[Genetiska uppgifter]],Tabell2[[#This Row],[2.2 Ange vilken typ av känsliga personuppgifter som kommer behandlas i projektet.]])&gt;0,Tabell2[[#Headers],[Genetiska uppgifter]],0)</f>
        <v>#VALUE!</v>
      </c>
      <c r="X214" s="22" t="e">
        <f>IF(FIND(Tabell2[[#Headers],[Ras eller etniskt ursprung]],Tabell2[[#This Row],[2.2 Ange vilken typ av känsliga personuppgifter som kommer behandlas i projektet.]])&gt;0,Tabell2[[#Headers],[Ras eller etniskt ursprung]],0)</f>
        <v>#VALUE!</v>
      </c>
      <c r="Y214" s="22" t="e">
        <f>IF(FIND(Tabell2[[#Headers],[Biometriska uppgifter]],Tabell2[[#This Row],[2.2 Ange vilken typ av känsliga personuppgifter som kommer behandlas i projektet.]])&gt;0,Tabell2[[#Headers],[Biometriska uppgifter]],0)</f>
        <v>#VALUE!</v>
      </c>
      <c r="Z214" s="22" t="e">
        <f>IF(FIND(Tabell2[[#Headers],[En persons sexualliv]],Tabell2[[#This Row],[2.2 Ange vilken typ av känsliga personuppgifter som kommer behandlas i projektet.]])&gt;0,Tabell2[[#Headers],[En persons sexualliv]],0)</f>
        <v>#VALUE!</v>
      </c>
      <c r="AA214" s="22" t="e">
        <f>IF(FIND(Tabell2[[#Headers],[Politiska åsikter]],Tabell2[[#This Row],[2.2 Ange vilken typ av känsliga personuppgifter som kommer behandlas i projektet.]])&gt;0,Tabell2[[#Headers],[Politiska åsikter]],0)</f>
        <v>#VALUE!</v>
      </c>
      <c r="AB214" s="22" t="e">
        <f>IF(FIND(Tabell2[[#Headers],[Religiös eller filosofisk övertygelse]],Tabell2[[#This Row],[2.2 Ange vilken typ av känsliga personuppgifter som kommer behandlas i projektet.]])&gt;0,Tabell2[[#Headers],[Religiös eller filosofisk övertygelse]],0)</f>
        <v>#VALUE!</v>
      </c>
      <c r="AC214" s="1" t="s">
        <v>2654</v>
      </c>
      <c r="AD214" s="1"/>
      <c r="AE214" s="27">
        <v>43952</v>
      </c>
      <c r="AF214" s="10">
        <f>Tabell2[[#This Row],[5.1 Beräknat startdatum]]</f>
        <v>43952</v>
      </c>
      <c r="AG214" s="10">
        <f>IF(Tabell2[[#This Row],[Beräknat startdatum]]="Godkännandedatum",INDEX('EPM diarie'!D:H,MATCH(Tabell2[[#This Row],[DNR]],'EPM diarie'!D:D,0),5),Tabell2[[#This Row],[Beräknat startdatum]])</f>
        <v>43952</v>
      </c>
      <c r="AH214" s="27">
        <v>44561</v>
      </c>
      <c r="AI214" s="10">
        <f>Tabell2[[#This Row],[5.2 Beräknat slutdatum]]</f>
        <v>44561</v>
      </c>
      <c r="AJ214" s="22">
        <f>Tabell2[[#This Row],[Beräknat slutdatum]]-Tabell2[[#This Row],[Kolumn1]]</f>
        <v>609</v>
      </c>
      <c r="AK214" s="1" t="s">
        <v>2893</v>
      </c>
      <c r="AL214" s="1">
        <v>150</v>
      </c>
      <c r="AM214" s="1" t="s">
        <v>29</v>
      </c>
      <c r="AN214" s="2" t="s">
        <v>29</v>
      </c>
      <c r="AO214" s="54">
        <f>Tabell2[[#This Row],[Beräknat slutdatum]]-Tabell2[[#This Row],[Kolumn1]]</f>
        <v>609</v>
      </c>
    </row>
    <row r="215" spans="1:41" x14ac:dyDescent="0.25">
      <c r="A215" s="19" t="s">
        <v>1056</v>
      </c>
      <c r="B215" s="20" t="str">
        <f>INDEX('EPM diarie'!D:E,MATCH(Tabell2[[#This Row],[DNR]],'EPM diarie'!D:D,0),2)</f>
        <v>Alltid Öppet - implementering, anpassning och upprätthållande av en e-hälsolösning inom öppenvården före, under och efter CoVID-19-pandemin</v>
      </c>
      <c r="C215" s="21" t="s">
        <v>27</v>
      </c>
      <c r="D215" s="1" t="s">
        <v>34</v>
      </c>
      <c r="E215" s="1" t="str">
        <f>INDEX('EPM diarie'!D:J,MATCH(Tabell2[[#This Row],[DNR]],'EPM diarie'!D:D,0),7)</f>
        <v>Stockholms</v>
      </c>
      <c r="F215" s="1" t="s">
        <v>27</v>
      </c>
      <c r="G215" s="1"/>
      <c r="H215" s="1"/>
      <c r="I215" s="1" t="s">
        <v>163</v>
      </c>
      <c r="J215" s="1"/>
      <c r="K215" s="1"/>
      <c r="L215" s="1"/>
      <c r="M215" s="1" t="s">
        <v>29</v>
      </c>
      <c r="N215" s="1" t="s">
        <v>2571</v>
      </c>
      <c r="O215" s="22" t="e">
        <f>IF(FIND(Tabell2[[#Headers],[3 § 1 Forskningen kommer att samla in känsliga personuppgifter]],Tabell2[[#This Row],[2.1 På vilket eller vilka sätt handlar projektet om forskning]])&gt;0,Tabell2[[#Headers],[3 § 1 Forskningen kommer att samla in känsliga personuppgifter]],0)</f>
        <v>#VALUE!</v>
      </c>
      <c r="P21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5" s="22" t="e">
        <f>IF(FIND(Tabell2[[#Headers],[4 § 4 Forskningen avser ett fysiskt ingrepp på en avliden människa.]],Tabell2[[#This Row],[2.1 På vilket eller vilka sätt handlar projektet om forskning]])&gt;0,Tabell2[[#Headers],[4 § 4 Forskningen avser ett fysiskt ingrepp på en avliden människa.]],0)</f>
        <v>#VALUE!</v>
      </c>
      <c r="T21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5" s="1" t="s">
        <v>27</v>
      </c>
      <c r="V215" s="22" t="e">
        <f>IF(FIND(Tabell2[[#Headers],[Hälsa]],Tabell2[[#This Row],[2.2 Ange vilken typ av känsliga personuppgifter som kommer behandlas i projektet.]])&gt;0,Tabell2[[#Headers],[Hälsa]],0)</f>
        <v>#VALUE!</v>
      </c>
      <c r="W215" s="22" t="e">
        <f>IF(FIND(Tabell2[[#Headers],[Genetiska uppgifter]],Tabell2[[#This Row],[2.2 Ange vilken typ av känsliga personuppgifter som kommer behandlas i projektet.]])&gt;0,Tabell2[[#Headers],[Genetiska uppgifter]],0)</f>
        <v>#VALUE!</v>
      </c>
      <c r="X215" s="22" t="e">
        <f>IF(FIND(Tabell2[[#Headers],[Ras eller etniskt ursprung]],Tabell2[[#This Row],[2.2 Ange vilken typ av känsliga personuppgifter som kommer behandlas i projektet.]])&gt;0,Tabell2[[#Headers],[Ras eller etniskt ursprung]],0)</f>
        <v>#VALUE!</v>
      </c>
      <c r="Y215" s="22" t="e">
        <f>IF(FIND(Tabell2[[#Headers],[Biometriska uppgifter]],Tabell2[[#This Row],[2.2 Ange vilken typ av känsliga personuppgifter som kommer behandlas i projektet.]])&gt;0,Tabell2[[#Headers],[Biometriska uppgifter]],0)</f>
        <v>#VALUE!</v>
      </c>
      <c r="Z215" s="22" t="e">
        <f>IF(FIND(Tabell2[[#Headers],[En persons sexualliv]],Tabell2[[#This Row],[2.2 Ange vilken typ av känsliga personuppgifter som kommer behandlas i projektet.]])&gt;0,Tabell2[[#Headers],[En persons sexualliv]],0)</f>
        <v>#VALUE!</v>
      </c>
      <c r="AA215" s="22" t="e">
        <f>IF(FIND(Tabell2[[#Headers],[Politiska åsikter]],Tabell2[[#This Row],[2.2 Ange vilken typ av känsliga personuppgifter som kommer behandlas i projektet.]])&gt;0,Tabell2[[#Headers],[Politiska åsikter]],0)</f>
        <v>#VALUE!</v>
      </c>
      <c r="AB215" s="22" t="e">
        <f>IF(FIND(Tabell2[[#Headers],[Religiös eller filosofisk övertygelse]],Tabell2[[#This Row],[2.2 Ange vilken typ av känsliga personuppgifter som kommer behandlas i projektet.]])&gt;0,Tabell2[[#Headers],[Religiös eller filosofisk övertygelse]],0)</f>
        <v>#VALUE!</v>
      </c>
      <c r="AC215" s="1" t="s">
        <v>2655</v>
      </c>
      <c r="AD215" s="1"/>
      <c r="AE215" s="26" t="s">
        <v>2731</v>
      </c>
      <c r="AF215" s="10" t="s">
        <v>174</v>
      </c>
      <c r="AG215" s="10">
        <f>IF(Tabell2[[#This Row],[Beräknat startdatum]]="Godkännandedatum",INDEX('EPM diarie'!D:H,MATCH(Tabell2[[#This Row],[DNR]],'EPM diarie'!D:D,0),5),Tabell2[[#This Row],[Beräknat startdatum]])</f>
        <v>44012</v>
      </c>
      <c r="AH215" s="26" t="s">
        <v>2798</v>
      </c>
      <c r="AI215" s="10" t="s">
        <v>175</v>
      </c>
      <c r="AJ215" s="22" t="e">
        <f>Tabell2[[#This Row],[Beräknat slutdatum]]-Tabell2[[#This Row],[Kolumn1]]</f>
        <v>#VALUE!</v>
      </c>
      <c r="AK215" s="1" t="s">
        <v>2894</v>
      </c>
      <c r="AL215" s="1" t="s">
        <v>175</v>
      </c>
      <c r="AM215" s="1" t="s">
        <v>29</v>
      </c>
      <c r="AN215" s="2" t="s">
        <v>60</v>
      </c>
      <c r="AO215" s="54" t="e">
        <f>Tabell2[[#This Row],[Beräknat slutdatum]]-Tabell2[[#This Row],[Kolumn1]]</f>
        <v>#VALUE!</v>
      </c>
    </row>
    <row r="216" spans="1:41" x14ac:dyDescent="0.25">
      <c r="A216" s="19" t="s">
        <v>1398</v>
      </c>
      <c r="B216" s="20" t="str">
        <f>INDEX('EPM diarie'!D:E,MATCH(Tabell2[[#This Row],[DNR]],'EPM diarie'!D:D,0),2)</f>
        <v>Riskvärdering, medicinsk prioritering och intensivvårdsbehov vid COVID-19</v>
      </c>
      <c r="C216" s="21" t="s">
        <v>27</v>
      </c>
      <c r="D216" s="1" t="s">
        <v>127</v>
      </c>
      <c r="E216" s="1" t="str">
        <f>INDEX('EPM diarie'!D:J,MATCH(Tabell2[[#This Row],[DNR]],'EPM diarie'!D:D,0),7)</f>
        <v>Sydöstra</v>
      </c>
      <c r="F216" s="1" t="s">
        <v>27</v>
      </c>
      <c r="G216" s="1"/>
      <c r="H216" s="1"/>
      <c r="I216" s="1"/>
      <c r="J216" s="1" t="s">
        <v>164</v>
      </c>
      <c r="K216" s="1"/>
      <c r="L216" s="1"/>
      <c r="M216" s="1" t="s">
        <v>29</v>
      </c>
      <c r="N216" s="1" t="s">
        <v>2572</v>
      </c>
      <c r="O21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6" s="22" t="e">
        <f>IF(FIND(Tabell2[[#Headers],[4 § 4 Forskningen avser ett fysiskt ingrepp på en avliden människa.]],Tabell2[[#This Row],[2.1 På vilket eller vilka sätt handlar projektet om forskning]])&gt;0,Tabell2[[#Headers],[4 § 4 Forskningen avser ett fysiskt ingrepp på en avliden människa.]],0)</f>
        <v>#VALUE!</v>
      </c>
      <c r="T21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6" s="1" t="s">
        <v>30</v>
      </c>
      <c r="V216" s="22" t="str">
        <f>IF(FIND(Tabell2[[#Headers],[Hälsa]],Tabell2[[#This Row],[2.2 Ange vilken typ av känsliga personuppgifter som kommer behandlas i projektet.]])&gt;0,Tabell2[[#Headers],[Hälsa]],0)</f>
        <v>Hälsa</v>
      </c>
      <c r="W216" s="22" t="e">
        <f>IF(FIND(Tabell2[[#Headers],[Genetiska uppgifter]],Tabell2[[#This Row],[2.2 Ange vilken typ av känsliga personuppgifter som kommer behandlas i projektet.]])&gt;0,Tabell2[[#Headers],[Genetiska uppgifter]],0)</f>
        <v>#VALUE!</v>
      </c>
      <c r="X216" s="22" t="e">
        <f>IF(FIND(Tabell2[[#Headers],[Ras eller etniskt ursprung]],Tabell2[[#This Row],[2.2 Ange vilken typ av känsliga personuppgifter som kommer behandlas i projektet.]])&gt;0,Tabell2[[#Headers],[Ras eller etniskt ursprung]],0)</f>
        <v>#VALUE!</v>
      </c>
      <c r="Y216" s="22" t="e">
        <f>IF(FIND(Tabell2[[#Headers],[Biometriska uppgifter]],Tabell2[[#This Row],[2.2 Ange vilken typ av känsliga personuppgifter som kommer behandlas i projektet.]])&gt;0,Tabell2[[#Headers],[Biometriska uppgifter]],0)</f>
        <v>#VALUE!</v>
      </c>
      <c r="Z216" s="22" t="e">
        <f>IF(FIND(Tabell2[[#Headers],[En persons sexualliv]],Tabell2[[#This Row],[2.2 Ange vilken typ av känsliga personuppgifter som kommer behandlas i projektet.]])&gt;0,Tabell2[[#Headers],[En persons sexualliv]],0)</f>
        <v>#VALUE!</v>
      </c>
      <c r="AA216" s="22" t="e">
        <f>IF(FIND(Tabell2[[#Headers],[Politiska åsikter]],Tabell2[[#This Row],[2.2 Ange vilken typ av känsliga personuppgifter som kommer behandlas i projektet.]])&gt;0,Tabell2[[#Headers],[Politiska åsikter]],0)</f>
        <v>#VALUE!</v>
      </c>
      <c r="AB216" s="22" t="e">
        <f>IF(FIND(Tabell2[[#Headers],[Religiös eller filosofisk övertygelse]],Tabell2[[#This Row],[2.2 Ange vilken typ av känsliga personuppgifter som kommer behandlas i projektet.]])&gt;0,Tabell2[[#Headers],[Religiös eller filosofisk övertygelse]],0)</f>
        <v>#VALUE!</v>
      </c>
      <c r="AC216" s="1" t="s">
        <v>2656</v>
      </c>
      <c r="AD216" s="1"/>
      <c r="AE216" s="27" t="s">
        <v>2732</v>
      </c>
      <c r="AF216" s="10" t="s">
        <v>174</v>
      </c>
      <c r="AG216" s="10">
        <f>IF(Tabell2[[#This Row],[Beräknat startdatum]]="Godkännandedatum",INDEX('EPM diarie'!D:H,MATCH(Tabell2[[#This Row],[DNR]],'EPM diarie'!D:D,0),5),Tabell2[[#This Row],[Beräknat startdatum]])</f>
        <v>44012</v>
      </c>
      <c r="AH216" s="27" t="s">
        <v>2799</v>
      </c>
      <c r="AI216" s="10">
        <v>44561</v>
      </c>
      <c r="AJ216" s="22">
        <f>Tabell2[[#This Row],[Beräknat slutdatum]]-Tabell2[[#This Row],[Kolumn1]]</f>
        <v>549</v>
      </c>
      <c r="AK216" s="1" t="s">
        <v>2895</v>
      </c>
      <c r="AL216" s="1">
        <v>62000</v>
      </c>
      <c r="AM216" s="1" t="s">
        <v>29</v>
      </c>
      <c r="AN216" s="2" t="s">
        <v>60</v>
      </c>
      <c r="AO216" s="54">
        <f>Tabell2[[#This Row],[Beräknat slutdatum]]-Tabell2[[#This Row],[Kolumn1]]</f>
        <v>549</v>
      </c>
    </row>
    <row r="217" spans="1:41" x14ac:dyDescent="0.25">
      <c r="A217" s="19" t="s">
        <v>1325</v>
      </c>
      <c r="B217" s="20" t="str">
        <f>INDEX('EPM diarie'!D:E,MATCH(Tabell2[[#This Row],[DNR]],'EPM diarie'!D:D,0),2)</f>
        <v>“Utbredningen av psykisk ohälsa hos poliser i Europa i en tidsperiod av Covid-19 pandemi – Polis är ett riskfyllt arbete”</v>
      </c>
      <c r="C217" s="21" t="s">
        <v>27</v>
      </c>
      <c r="D217" s="1" t="s">
        <v>709</v>
      </c>
      <c r="E217" s="1" t="str">
        <f>INDEX('EPM diarie'!D:J,MATCH(Tabell2[[#This Row],[DNR]],'EPM diarie'!D:D,0),7)</f>
        <v>Norra</v>
      </c>
      <c r="F217" s="1" t="s">
        <v>2554</v>
      </c>
      <c r="G217" s="1" t="s">
        <v>161</v>
      </c>
      <c r="H217" s="1"/>
      <c r="I217" s="1"/>
      <c r="J217" s="1"/>
      <c r="K217" s="1"/>
      <c r="L217" s="1"/>
      <c r="M217" s="1" t="s">
        <v>29</v>
      </c>
      <c r="N217" s="1" t="s">
        <v>2572</v>
      </c>
      <c r="O21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7" s="22" t="e">
        <f>IF(FIND(Tabell2[[#Headers],[4 § 4 Forskningen avser ett fysiskt ingrepp på en avliden människa.]],Tabell2[[#This Row],[2.1 På vilket eller vilka sätt handlar projektet om forskning]])&gt;0,Tabell2[[#Headers],[4 § 4 Forskningen avser ett fysiskt ingrepp på en avliden människa.]],0)</f>
        <v>#VALUE!</v>
      </c>
      <c r="T21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7" s="1" t="s">
        <v>30</v>
      </c>
      <c r="V217" s="22" t="str">
        <f>IF(FIND(Tabell2[[#Headers],[Hälsa]],Tabell2[[#This Row],[2.2 Ange vilken typ av känsliga personuppgifter som kommer behandlas i projektet.]])&gt;0,Tabell2[[#Headers],[Hälsa]],0)</f>
        <v>Hälsa</v>
      </c>
      <c r="W217" s="22" t="e">
        <f>IF(FIND(Tabell2[[#Headers],[Genetiska uppgifter]],Tabell2[[#This Row],[2.2 Ange vilken typ av känsliga personuppgifter som kommer behandlas i projektet.]])&gt;0,Tabell2[[#Headers],[Genetiska uppgifter]],0)</f>
        <v>#VALUE!</v>
      </c>
      <c r="X217" s="22" t="e">
        <f>IF(FIND(Tabell2[[#Headers],[Ras eller etniskt ursprung]],Tabell2[[#This Row],[2.2 Ange vilken typ av känsliga personuppgifter som kommer behandlas i projektet.]])&gt;0,Tabell2[[#Headers],[Ras eller etniskt ursprung]],0)</f>
        <v>#VALUE!</v>
      </c>
      <c r="Y217" s="22" t="e">
        <f>IF(FIND(Tabell2[[#Headers],[Biometriska uppgifter]],Tabell2[[#This Row],[2.2 Ange vilken typ av känsliga personuppgifter som kommer behandlas i projektet.]])&gt;0,Tabell2[[#Headers],[Biometriska uppgifter]],0)</f>
        <v>#VALUE!</v>
      </c>
      <c r="Z217" s="22" t="e">
        <f>IF(FIND(Tabell2[[#Headers],[En persons sexualliv]],Tabell2[[#This Row],[2.2 Ange vilken typ av känsliga personuppgifter som kommer behandlas i projektet.]])&gt;0,Tabell2[[#Headers],[En persons sexualliv]],0)</f>
        <v>#VALUE!</v>
      </c>
      <c r="AA217" s="22" t="e">
        <f>IF(FIND(Tabell2[[#Headers],[Politiska åsikter]],Tabell2[[#This Row],[2.2 Ange vilken typ av känsliga personuppgifter som kommer behandlas i projektet.]])&gt;0,Tabell2[[#Headers],[Politiska åsikter]],0)</f>
        <v>#VALUE!</v>
      </c>
      <c r="AB217" s="22" t="e">
        <f>IF(FIND(Tabell2[[#Headers],[Religiös eller filosofisk övertygelse]],Tabell2[[#This Row],[2.2 Ange vilken typ av känsliga personuppgifter som kommer behandlas i projektet.]])&gt;0,Tabell2[[#Headers],[Religiös eller filosofisk övertygelse]],0)</f>
        <v>#VALUE!</v>
      </c>
      <c r="AC217" s="1" t="s">
        <v>2657</v>
      </c>
      <c r="AD217" s="1"/>
      <c r="AE217" s="29" t="s">
        <v>2733</v>
      </c>
      <c r="AF217" s="10" t="s">
        <v>174</v>
      </c>
      <c r="AG217" s="10">
        <f>IF(Tabell2[[#This Row],[Beräknat startdatum]]="Godkännandedatum",INDEX('EPM diarie'!D:H,MATCH(Tabell2[[#This Row],[DNR]],'EPM diarie'!D:D,0),5),Tabell2[[#This Row],[Beräknat startdatum]])</f>
        <v>44013</v>
      </c>
      <c r="AH217" s="27">
        <v>44316</v>
      </c>
      <c r="AI217" s="10">
        <f>Tabell2[[#This Row],[5.2 Beräknat slutdatum]]</f>
        <v>44316</v>
      </c>
      <c r="AJ217" s="22">
        <f>Tabell2[[#This Row],[Beräknat slutdatum]]-Tabell2[[#This Row],[Kolumn1]]</f>
        <v>303</v>
      </c>
      <c r="AK217" s="1" t="s">
        <v>2896</v>
      </c>
      <c r="AL217" s="1">
        <v>40</v>
      </c>
      <c r="AM217" s="1" t="s">
        <v>29</v>
      </c>
      <c r="AN217" s="2" t="s">
        <v>29</v>
      </c>
      <c r="AO217" s="54">
        <f>Tabell2[[#This Row],[Beräknat slutdatum]]-Tabell2[[#This Row],[Kolumn1]]</f>
        <v>303</v>
      </c>
    </row>
    <row r="218" spans="1:41" x14ac:dyDescent="0.25">
      <c r="A218" s="19" t="s">
        <v>1331</v>
      </c>
      <c r="B218" s="20" t="str">
        <f>INDEX('EPM diarie'!D:E,MATCH(Tabell2[[#This Row],[DNR]],'EPM diarie'!D:D,0),2)</f>
        <v>Riskfaktorer vid COVID-19 hos intensivvårdade patienter</v>
      </c>
      <c r="C218" s="21" t="s">
        <v>27</v>
      </c>
      <c r="D218" s="1" t="s">
        <v>221</v>
      </c>
      <c r="E218" s="1" t="str">
        <f>INDEX('EPM diarie'!D:J,MATCH(Tabell2[[#This Row],[DNR]],'EPM diarie'!D:D,0),7)</f>
        <v>Norra</v>
      </c>
      <c r="F218" s="1" t="s">
        <v>27</v>
      </c>
      <c r="G218" s="1" t="s">
        <v>161</v>
      </c>
      <c r="H218" s="1"/>
      <c r="I218" s="1"/>
      <c r="J218" s="1"/>
      <c r="K218" s="1"/>
      <c r="L218" s="1"/>
      <c r="M218" s="1" t="s">
        <v>29</v>
      </c>
      <c r="N218" s="1" t="s">
        <v>2572</v>
      </c>
      <c r="O21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8" s="22" t="e">
        <f>IF(FIND(Tabell2[[#Headers],[4 § 4 Forskningen avser ett fysiskt ingrepp på en avliden människa.]],Tabell2[[#This Row],[2.1 På vilket eller vilka sätt handlar projektet om forskning]])&gt;0,Tabell2[[#Headers],[4 § 4 Forskningen avser ett fysiskt ingrepp på en avliden människa.]],0)</f>
        <v>#VALUE!</v>
      </c>
      <c r="T21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8" s="1" t="s">
        <v>30</v>
      </c>
      <c r="V218" s="22" t="str">
        <f>IF(FIND(Tabell2[[#Headers],[Hälsa]],Tabell2[[#This Row],[2.2 Ange vilken typ av känsliga personuppgifter som kommer behandlas i projektet.]])&gt;0,Tabell2[[#Headers],[Hälsa]],0)</f>
        <v>Hälsa</v>
      </c>
      <c r="W218" s="22" t="e">
        <f>IF(FIND(Tabell2[[#Headers],[Genetiska uppgifter]],Tabell2[[#This Row],[2.2 Ange vilken typ av känsliga personuppgifter som kommer behandlas i projektet.]])&gt;0,Tabell2[[#Headers],[Genetiska uppgifter]],0)</f>
        <v>#VALUE!</v>
      </c>
      <c r="X218" s="22" t="e">
        <f>IF(FIND(Tabell2[[#Headers],[Ras eller etniskt ursprung]],Tabell2[[#This Row],[2.2 Ange vilken typ av känsliga personuppgifter som kommer behandlas i projektet.]])&gt;0,Tabell2[[#Headers],[Ras eller etniskt ursprung]],0)</f>
        <v>#VALUE!</v>
      </c>
      <c r="Y218" s="22" t="e">
        <f>IF(FIND(Tabell2[[#Headers],[Biometriska uppgifter]],Tabell2[[#This Row],[2.2 Ange vilken typ av känsliga personuppgifter som kommer behandlas i projektet.]])&gt;0,Tabell2[[#Headers],[Biometriska uppgifter]],0)</f>
        <v>#VALUE!</v>
      </c>
      <c r="Z218" s="22" t="e">
        <f>IF(FIND(Tabell2[[#Headers],[En persons sexualliv]],Tabell2[[#This Row],[2.2 Ange vilken typ av känsliga personuppgifter som kommer behandlas i projektet.]])&gt;0,Tabell2[[#Headers],[En persons sexualliv]],0)</f>
        <v>#VALUE!</v>
      </c>
      <c r="AA218" s="22" t="e">
        <f>IF(FIND(Tabell2[[#Headers],[Politiska åsikter]],Tabell2[[#This Row],[2.2 Ange vilken typ av känsliga personuppgifter som kommer behandlas i projektet.]])&gt;0,Tabell2[[#Headers],[Politiska åsikter]],0)</f>
        <v>#VALUE!</v>
      </c>
      <c r="AB218" s="22" t="e">
        <f>IF(FIND(Tabell2[[#Headers],[Religiös eller filosofisk övertygelse]],Tabell2[[#This Row],[2.2 Ange vilken typ av känsliga personuppgifter som kommer behandlas i projektet.]])&gt;0,Tabell2[[#Headers],[Religiös eller filosofisk övertygelse]],0)</f>
        <v>#VALUE!</v>
      </c>
      <c r="AC218" s="1" t="s">
        <v>2658</v>
      </c>
      <c r="AD218" s="1"/>
      <c r="AE218" s="29" t="s">
        <v>2734</v>
      </c>
      <c r="AF218" s="10" t="s">
        <v>174</v>
      </c>
      <c r="AG218" s="10">
        <f>IF(Tabell2[[#This Row],[Beräknat startdatum]]="Godkännandedatum",INDEX('EPM diarie'!D:H,MATCH(Tabell2[[#This Row],[DNR]],'EPM diarie'!D:D,0),5),Tabell2[[#This Row],[Beräknat startdatum]])</f>
        <v>44013</v>
      </c>
      <c r="AH218" s="26" t="s">
        <v>2800</v>
      </c>
      <c r="AI218" s="10">
        <v>44034</v>
      </c>
      <c r="AJ218" s="22">
        <f>Tabell2[[#This Row],[Beräknat slutdatum]]-Tabell2[[#This Row],[Kolumn1]]</f>
        <v>21</v>
      </c>
      <c r="AK218" s="1" t="s">
        <v>2897</v>
      </c>
      <c r="AL218" s="1">
        <v>5</v>
      </c>
      <c r="AM218" s="1" t="s">
        <v>60</v>
      </c>
      <c r="AN218" s="2" t="s">
        <v>60</v>
      </c>
      <c r="AO218" s="54">
        <f>Tabell2[[#This Row],[Beräknat slutdatum]]-Tabell2[[#This Row],[Kolumn1]]</f>
        <v>21</v>
      </c>
    </row>
    <row r="219" spans="1:41" x14ac:dyDescent="0.25">
      <c r="A219" s="19" t="s">
        <v>1378</v>
      </c>
      <c r="B219" s="20" t="str">
        <f>INDEX('EPM diarie'!D:E,MATCH(Tabell2[[#This Row],[DNR]],'EPM diarie'!D:D,0),2)</f>
        <v>Upplevlser och psykisk hälsa hos HBTQ+ personer under pandemin covid-19</v>
      </c>
      <c r="C219" s="21" t="s">
        <v>27</v>
      </c>
      <c r="D219" s="1" t="s">
        <v>511</v>
      </c>
      <c r="E219" s="1" t="str">
        <f>INDEX('EPM diarie'!D:J,MATCH(Tabell2[[#This Row],[DNR]],'EPM diarie'!D:D,0),7)</f>
        <v>Uppsala-Örebro</v>
      </c>
      <c r="F219" s="1" t="s">
        <v>487</v>
      </c>
      <c r="G219" s="1"/>
      <c r="H219" s="1" t="s">
        <v>162</v>
      </c>
      <c r="I219" s="1"/>
      <c r="J219" s="1"/>
      <c r="K219" s="1"/>
      <c r="L219" s="1"/>
      <c r="M219" s="1" t="s">
        <v>29</v>
      </c>
      <c r="N219" s="1" t="s">
        <v>2572</v>
      </c>
      <c r="O21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1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1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1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19" s="22" t="e">
        <f>IF(FIND(Tabell2[[#Headers],[4 § 4 Forskningen avser ett fysiskt ingrepp på en avliden människa.]],Tabell2[[#This Row],[2.1 På vilket eller vilka sätt handlar projektet om forskning]])&gt;0,Tabell2[[#Headers],[4 § 4 Forskningen avser ett fysiskt ingrepp på en avliden människa.]],0)</f>
        <v>#VALUE!</v>
      </c>
      <c r="T21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19" s="1" t="s">
        <v>2578</v>
      </c>
      <c r="V219" s="22" t="str">
        <f>IF(FIND(Tabell2[[#Headers],[Hälsa]],Tabell2[[#This Row],[2.2 Ange vilken typ av känsliga personuppgifter som kommer behandlas i projektet.]])&gt;0,Tabell2[[#Headers],[Hälsa]],0)</f>
        <v>Hälsa</v>
      </c>
      <c r="W219" s="22" t="e">
        <f>IF(FIND(Tabell2[[#Headers],[Genetiska uppgifter]],Tabell2[[#This Row],[2.2 Ange vilken typ av känsliga personuppgifter som kommer behandlas i projektet.]])&gt;0,Tabell2[[#Headers],[Genetiska uppgifter]],0)</f>
        <v>#VALUE!</v>
      </c>
      <c r="X219" s="22" t="str">
        <f>IF(FIND(Tabell2[[#Headers],[Ras eller etniskt ursprung]],Tabell2[[#This Row],[2.2 Ange vilken typ av känsliga personuppgifter som kommer behandlas i projektet.]])&gt;0,Tabell2[[#Headers],[Ras eller etniskt ursprung]],0)</f>
        <v>Ras eller etniskt ursprung</v>
      </c>
      <c r="Y219" s="22" t="e">
        <f>IF(FIND(Tabell2[[#Headers],[Biometriska uppgifter]],Tabell2[[#This Row],[2.2 Ange vilken typ av känsliga personuppgifter som kommer behandlas i projektet.]])&gt;0,Tabell2[[#Headers],[Biometriska uppgifter]],0)</f>
        <v>#VALUE!</v>
      </c>
      <c r="Z219" s="22" t="str">
        <f>IF(FIND(Tabell2[[#Headers],[En persons sexualliv]],Tabell2[[#This Row],[2.2 Ange vilken typ av känsliga personuppgifter som kommer behandlas i projektet.]])&gt;0,Tabell2[[#Headers],[En persons sexualliv]],0)</f>
        <v>En persons sexualliv</v>
      </c>
      <c r="AA219" s="22" t="e">
        <f>IF(FIND(Tabell2[[#Headers],[Politiska åsikter]],Tabell2[[#This Row],[2.2 Ange vilken typ av känsliga personuppgifter som kommer behandlas i projektet.]])&gt;0,Tabell2[[#Headers],[Politiska åsikter]],0)</f>
        <v>#VALUE!</v>
      </c>
      <c r="AB219" s="22" t="e">
        <f>IF(FIND(Tabell2[[#Headers],[Religiös eller filosofisk övertygelse]],Tabell2[[#This Row],[2.2 Ange vilken typ av känsliga personuppgifter som kommer behandlas i projektet.]])&gt;0,Tabell2[[#Headers],[Religiös eller filosofisk övertygelse]],0)</f>
        <v>#VALUE!</v>
      </c>
      <c r="AC219" s="1" t="s">
        <v>2659</v>
      </c>
      <c r="AD219" s="1"/>
      <c r="AE219" s="26" t="s">
        <v>2735</v>
      </c>
      <c r="AF219" s="10" t="s">
        <v>174</v>
      </c>
      <c r="AG219" s="10">
        <f>IF(Tabell2[[#This Row],[Beräknat startdatum]]="Godkännandedatum",INDEX('EPM diarie'!D:H,MATCH(Tabell2[[#This Row],[DNR]],'EPM diarie'!D:D,0),5),Tabell2[[#This Row],[Beräknat startdatum]])</f>
        <v>44013</v>
      </c>
      <c r="AH219" s="26" t="s">
        <v>2801</v>
      </c>
      <c r="AI219" s="10">
        <v>44926</v>
      </c>
      <c r="AJ219" s="22">
        <f>Tabell2[[#This Row],[Beräknat slutdatum]]-Tabell2[[#This Row],[Kolumn1]]</f>
        <v>913</v>
      </c>
      <c r="AK219" s="1" t="s">
        <v>2898</v>
      </c>
      <c r="AL219" s="1" t="s">
        <v>175</v>
      </c>
      <c r="AM219" s="1" t="s">
        <v>60</v>
      </c>
      <c r="AN219" s="2" t="s">
        <v>29</v>
      </c>
      <c r="AO219" s="54">
        <f>Tabell2[[#This Row],[Beräknat slutdatum]]-Tabell2[[#This Row],[Kolumn1]]</f>
        <v>913</v>
      </c>
    </row>
    <row r="220" spans="1:41" x14ac:dyDescent="0.25">
      <c r="A220" s="19" t="s">
        <v>1382</v>
      </c>
      <c r="B220" s="20" t="str">
        <f>INDEX('EPM diarie'!D:E,MATCH(Tabell2[[#This Row],[DNR]],'EPM diarie'!D:D,0),2)</f>
        <v>Fokus på covid-19 och dess effekter på ambulanssjukvården</v>
      </c>
      <c r="C220" s="21" t="s">
        <v>27</v>
      </c>
      <c r="D220" s="1" t="s">
        <v>746</v>
      </c>
      <c r="E220" s="1" t="str">
        <f>INDEX('EPM diarie'!D:J,MATCH(Tabell2[[#This Row],[DNR]],'EPM diarie'!D:D,0),7)</f>
        <v>Uppsala-Örebro</v>
      </c>
      <c r="F220" s="1" t="s">
        <v>27</v>
      </c>
      <c r="G220" s="1"/>
      <c r="H220" s="1" t="s">
        <v>162</v>
      </c>
      <c r="I220" s="1"/>
      <c r="J220" s="1"/>
      <c r="K220" s="1"/>
      <c r="L220" s="1"/>
      <c r="M220" s="1" t="s">
        <v>29</v>
      </c>
      <c r="N220" s="1" t="s">
        <v>2572</v>
      </c>
      <c r="O22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0"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0" s="22" t="e">
        <f>IF(FIND(Tabell2[[#Headers],[4 § 4 Forskningen avser ett fysiskt ingrepp på en avliden människa.]],Tabell2[[#This Row],[2.1 På vilket eller vilka sätt handlar projektet om forskning]])&gt;0,Tabell2[[#Headers],[4 § 4 Forskningen avser ett fysiskt ingrepp på en avliden människa.]],0)</f>
        <v>#VALUE!</v>
      </c>
      <c r="T22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0" s="1" t="s">
        <v>30</v>
      </c>
      <c r="V220" s="22" t="str">
        <f>IF(FIND(Tabell2[[#Headers],[Hälsa]],Tabell2[[#This Row],[2.2 Ange vilken typ av känsliga personuppgifter som kommer behandlas i projektet.]])&gt;0,Tabell2[[#Headers],[Hälsa]],0)</f>
        <v>Hälsa</v>
      </c>
      <c r="W220" s="22" t="e">
        <f>IF(FIND(Tabell2[[#Headers],[Genetiska uppgifter]],Tabell2[[#This Row],[2.2 Ange vilken typ av känsliga personuppgifter som kommer behandlas i projektet.]])&gt;0,Tabell2[[#Headers],[Genetiska uppgifter]],0)</f>
        <v>#VALUE!</v>
      </c>
      <c r="X220" s="22" t="e">
        <f>IF(FIND(Tabell2[[#Headers],[Ras eller etniskt ursprung]],Tabell2[[#This Row],[2.2 Ange vilken typ av känsliga personuppgifter som kommer behandlas i projektet.]])&gt;0,Tabell2[[#Headers],[Ras eller etniskt ursprung]],0)</f>
        <v>#VALUE!</v>
      </c>
      <c r="Y220" s="22" t="e">
        <f>IF(FIND(Tabell2[[#Headers],[Biometriska uppgifter]],Tabell2[[#This Row],[2.2 Ange vilken typ av känsliga personuppgifter som kommer behandlas i projektet.]])&gt;0,Tabell2[[#Headers],[Biometriska uppgifter]],0)</f>
        <v>#VALUE!</v>
      </c>
      <c r="Z220" s="22" t="e">
        <f>IF(FIND(Tabell2[[#Headers],[En persons sexualliv]],Tabell2[[#This Row],[2.2 Ange vilken typ av känsliga personuppgifter som kommer behandlas i projektet.]])&gt;0,Tabell2[[#Headers],[En persons sexualliv]],0)</f>
        <v>#VALUE!</v>
      </c>
      <c r="AA220" s="22" t="e">
        <f>IF(FIND(Tabell2[[#Headers],[Politiska åsikter]],Tabell2[[#This Row],[2.2 Ange vilken typ av känsliga personuppgifter som kommer behandlas i projektet.]])&gt;0,Tabell2[[#Headers],[Politiska åsikter]],0)</f>
        <v>#VALUE!</v>
      </c>
      <c r="AB220" s="22" t="e">
        <f>IF(FIND(Tabell2[[#Headers],[Religiös eller filosofisk övertygelse]],Tabell2[[#This Row],[2.2 Ange vilken typ av känsliga personuppgifter som kommer behandlas i projektet.]])&gt;0,Tabell2[[#Headers],[Religiös eller filosofisk övertygelse]],0)</f>
        <v>#VALUE!</v>
      </c>
      <c r="AC220" s="1" t="s">
        <v>2660</v>
      </c>
      <c r="AD220" s="1"/>
      <c r="AE220" s="27">
        <v>43983</v>
      </c>
      <c r="AF220" s="10">
        <f>Tabell2[[#This Row],[5.1 Beräknat startdatum]]</f>
        <v>43983</v>
      </c>
      <c r="AG220" s="10">
        <f>IF(Tabell2[[#This Row],[Beräknat startdatum]]="Godkännandedatum",INDEX('EPM diarie'!D:H,MATCH(Tabell2[[#This Row],[DNR]],'EPM diarie'!D:D,0),5),Tabell2[[#This Row],[Beräknat startdatum]])</f>
        <v>43983</v>
      </c>
      <c r="AH220" s="27">
        <v>44926</v>
      </c>
      <c r="AI220" s="10">
        <f>Tabell2[[#This Row],[5.2 Beräknat slutdatum]]</f>
        <v>44926</v>
      </c>
      <c r="AJ220" s="22">
        <f>Tabell2[[#This Row],[Beräknat slutdatum]]-Tabell2[[#This Row],[Kolumn1]]</f>
        <v>943</v>
      </c>
      <c r="AK220" s="1" t="s">
        <v>2899</v>
      </c>
      <c r="AL220" s="1">
        <v>30200</v>
      </c>
      <c r="AM220" s="1" t="s">
        <v>29</v>
      </c>
      <c r="AN220" s="2" t="s">
        <v>60</v>
      </c>
      <c r="AO220" s="54">
        <f>Tabell2[[#This Row],[Beräknat slutdatum]]-Tabell2[[#This Row],[Kolumn1]]</f>
        <v>943</v>
      </c>
    </row>
    <row r="221" spans="1:41" x14ac:dyDescent="0.25">
      <c r="A221" s="19" t="s">
        <v>648</v>
      </c>
      <c r="B221" s="20" t="str">
        <f>INDEX('EPM diarie'!D:E,MATCH(Tabell2[[#This Row],[DNR]],'EPM diarie'!D:D,0),2)</f>
        <v>Diabetes och COVID-19 pandemin</v>
      </c>
      <c r="C221" s="21" t="s">
        <v>27</v>
      </c>
      <c r="D221" s="1" t="s">
        <v>511</v>
      </c>
      <c r="E221" s="1" t="str">
        <f>INDEX('EPM diarie'!D:J,MATCH(Tabell2[[#This Row],[DNR]],'EPM diarie'!D:D,0),7)</f>
        <v>Sydöstra</v>
      </c>
      <c r="F221" s="1" t="s">
        <v>27</v>
      </c>
      <c r="G221" s="1"/>
      <c r="H221" s="1"/>
      <c r="I221" s="1"/>
      <c r="J221" s="1" t="s">
        <v>164</v>
      </c>
      <c r="K221" s="1"/>
      <c r="L221" s="1"/>
      <c r="M221" s="1" t="s">
        <v>29</v>
      </c>
      <c r="N221" s="1" t="s">
        <v>2573</v>
      </c>
      <c r="O221" s="22" t="e">
        <f>IF(FIND(Tabell2[[#Headers],[3 § 1 Forskningen kommer att samla in känsliga personuppgifter]],Tabell2[[#This Row],[2.1 På vilket eller vilka sätt handlar projektet om forskning]])&gt;0,Tabell2[[#Headers],[3 § 1 Forskningen kommer att samla in känsliga personuppgifter]],0)</f>
        <v>#VALUE!</v>
      </c>
      <c r="P221"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1"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1" s="22" t="e">
        <f>IF(FIND(Tabell2[[#Headers],[4 § 4 Forskningen avser ett fysiskt ingrepp på en avliden människa.]],Tabell2[[#This Row],[2.1 På vilket eller vilka sätt handlar projektet om forskning]])&gt;0,Tabell2[[#Headers],[4 § 4 Forskningen avser ett fysiskt ingrepp på en avliden människa.]],0)</f>
        <v>#VALUE!</v>
      </c>
      <c r="T22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1" s="1" t="s">
        <v>30</v>
      </c>
      <c r="V221" s="22" t="str">
        <f>IF(FIND(Tabell2[[#Headers],[Hälsa]],Tabell2[[#This Row],[2.2 Ange vilken typ av känsliga personuppgifter som kommer behandlas i projektet.]])&gt;0,Tabell2[[#Headers],[Hälsa]],0)</f>
        <v>Hälsa</v>
      </c>
      <c r="W221" s="22" t="e">
        <f>IF(FIND(Tabell2[[#Headers],[Genetiska uppgifter]],Tabell2[[#This Row],[2.2 Ange vilken typ av känsliga personuppgifter som kommer behandlas i projektet.]])&gt;0,Tabell2[[#Headers],[Genetiska uppgifter]],0)</f>
        <v>#VALUE!</v>
      </c>
      <c r="X221" s="22" t="e">
        <f>IF(FIND(Tabell2[[#Headers],[Ras eller etniskt ursprung]],Tabell2[[#This Row],[2.2 Ange vilken typ av känsliga personuppgifter som kommer behandlas i projektet.]])&gt;0,Tabell2[[#Headers],[Ras eller etniskt ursprung]],0)</f>
        <v>#VALUE!</v>
      </c>
      <c r="Y221" s="22" t="e">
        <f>IF(FIND(Tabell2[[#Headers],[Biometriska uppgifter]],Tabell2[[#This Row],[2.2 Ange vilken typ av känsliga personuppgifter som kommer behandlas i projektet.]])&gt;0,Tabell2[[#Headers],[Biometriska uppgifter]],0)</f>
        <v>#VALUE!</v>
      </c>
      <c r="Z221" s="22" t="e">
        <f>IF(FIND(Tabell2[[#Headers],[En persons sexualliv]],Tabell2[[#This Row],[2.2 Ange vilken typ av känsliga personuppgifter som kommer behandlas i projektet.]])&gt;0,Tabell2[[#Headers],[En persons sexualliv]],0)</f>
        <v>#VALUE!</v>
      </c>
      <c r="AA221" s="22" t="e">
        <f>IF(FIND(Tabell2[[#Headers],[Politiska åsikter]],Tabell2[[#This Row],[2.2 Ange vilken typ av känsliga personuppgifter som kommer behandlas i projektet.]])&gt;0,Tabell2[[#Headers],[Politiska åsikter]],0)</f>
        <v>#VALUE!</v>
      </c>
      <c r="AB221" s="22" t="e">
        <f>IF(FIND(Tabell2[[#Headers],[Religiös eller filosofisk övertygelse]],Tabell2[[#This Row],[2.2 Ange vilken typ av känsliga personuppgifter som kommer behandlas i projektet.]])&gt;0,Tabell2[[#Headers],[Religiös eller filosofisk övertygelse]],0)</f>
        <v>#VALUE!</v>
      </c>
      <c r="AC221" s="1" t="s">
        <v>2661</v>
      </c>
      <c r="AD221" s="1"/>
      <c r="AE221" s="27" t="s">
        <v>2736</v>
      </c>
      <c r="AF221" s="10">
        <v>43981</v>
      </c>
      <c r="AG221" s="10">
        <f>IF(Tabell2[[#This Row],[Beräknat startdatum]]="Godkännandedatum",INDEX('EPM diarie'!D:H,MATCH(Tabell2[[#This Row],[DNR]],'EPM diarie'!D:D,0),5),Tabell2[[#This Row],[Beräknat startdatum]])</f>
        <v>43981</v>
      </c>
      <c r="AH221" s="27" t="s">
        <v>2802</v>
      </c>
      <c r="AI221" s="10">
        <v>44196</v>
      </c>
      <c r="AJ221" s="22">
        <f>Tabell2[[#This Row],[Beräknat slutdatum]]-Tabell2[[#This Row],[Kolumn1]]</f>
        <v>215</v>
      </c>
      <c r="AK221" s="1" t="s">
        <v>2900</v>
      </c>
      <c r="AL221" s="1">
        <v>600</v>
      </c>
      <c r="AM221" s="1" t="s">
        <v>29</v>
      </c>
      <c r="AN221" s="2" t="s">
        <v>29</v>
      </c>
      <c r="AO221" s="54">
        <f>Tabell2[[#This Row],[Beräknat slutdatum]]-Tabell2[[#This Row],[Kolumn1]]</f>
        <v>215</v>
      </c>
    </row>
    <row r="222" spans="1:41" x14ac:dyDescent="0.25">
      <c r="A222" s="19" t="s">
        <v>1039</v>
      </c>
      <c r="B222" s="20" t="str">
        <f>INDEX('EPM diarie'!D:E,MATCH(Tabell2[[#This Row],[DNR]],'EPM diarie'!D:D,0),2)</f>
        <v>Behandling av andningssvikt i samband med COVID-19 infektion med mesenkymal stromalceller (ProTrans): En dubbelblind, randomiserad, parallell, placebokontrollerad fas II kliniks prövning</v>
      </c>
      <c r="C222" s="1" t="s">
        <v>2540</v>
      </c>
      <c r="D222" s="1" t="s">
        <v>84</v>
      </c>
      <c r="E222" s="1" t="str">
        <f>INDEX('EPM diarie'!D:J,MATCH(Tabell2[[#This Row],[DNR]],'EPM diarie'!D:D,0),7)</f>
        <v>Uppsala-Örebro</v>
      </c>
      <c r="F222" s="1" t="s">
        <v>2555</v>
      </c>
      <c r="G222" s="1"/>
      <c r="H222" s="1" t="s">
        <v>162</v>
      </c>
      <c r="I222" s="1"/>
      <c r="J222" s="1"/>
      <c r="K222" s="1"/>
      <c r="L222" s="1"/>
      <c r="M222" s="1" t="s">
        <v>60</v>
      </c>
      <c r="N222" s="1" t="s">
        <v>2568</v>
      </c>
      <c r="O22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2"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2"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2" s="22" t="e">
        <f>IF(FIND(Tabell2[[#Headers],[4 § 4 Forskningen avser ett fysiskt ingrepp på en avliden människa.]],Tabell2[[#This Row],[2.1 På vilket eller vilka sätt handlar projektet om forskning]])&gt;0,Tabell2[[#Headers],[4 § 4 Forskningen avser ett fysiskt ingrepp på en avliden människa.]],0)</f>
        <v>#VALUE!</v>
      </c>
      <c r="T22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2" s="1" t="s">
        <v>2576</v>
      </c>
      <c r="V222" s="22" t="str">
        <f>IF(FIND(Tabell2[[#Headers],[Hälsa]],Tabell2[[#This Row],[2.2 Ange vilken typ av känsliga personuppgifter som kommer behandlas i projektet.]])&gt;0,Tabell2[[#Headers],[Hälsa]],0)</f>
        <v>Hälsa</v>
      </c>
      <c r="W222" s="22" t="str">
        <f>IF(FIND(Tabell2[[#Headers],[Genetiska uppgifter]],Tabell2[[#This Row],[2.2 Ange vilken typ av känsliga personuppgifter som kommer behandlas i projektet.]])&gt;0,Tabell2[[#Headers],[Genetiska uppgifter]],0)</f>
        <v>Genetiska uppgifter</v>
      </c>
      <c r="X222" s="22" t="str">
        <f>IF(FIND(Tabell2[[#Headers],[Ras eller etniskt ursprung]],Tabell2[[#This Row],[2.2 Ange vilken typ av känsliga personuppgifter som kommer behandlas i projektet.]])&gt;0,Tabell2[[#Headers],[Ras eller etniskt ursprung]],0)</f>
        <v>Ras eller etniskt ursprung</v>
      </c>
      <c r="Y222" s="22" t="str">
        <f>IF(FIND(Tabell2[[#Headers],[Biometriska uppgifter]],Tabell2[[#This Row],[2.2 Ange vilken typ av känsliga personuppgifter som kommer behandlas i projektet.]])&gt;0,Tabell2[[#Headers],[Biometriska uppgifter]],0)</f>
        <v>Biometriska uppgifter</v>
      </c>
      <c r="Z222" s="22" t="e">
        <f>IF(FIND(Tabell2[[#Headers],[En persons sexualliv]],Tabell2[[#This Row],[2.2 Ange vilken typ av känsliga personuppgifter som kommer behandlas i projektet.]])&gt;0,Tabell2[[#Headers],[En persons sexualliv]],0)</f>
        <v>#VALUE!</v>
      </c>
      <c r="AA222" s="22" t="e">
        <f>IF(FIND(Tabell2[[#Headers],[Politiska åsikter]],Tabell2[[#This Row],[2.2 Ange vilken typ av känsliga personuppgifter som kommer behandlas i projektet.]])&gt;0,Tabell2[[#Headers],[Politiska åsikter]],0)</f>
        <v>#VALUE!</v>
      </c>
      <c r="AB222" s="22" t="e">
        <f>IF(FIND(Tabell2[[#Headers],[Religiös eller filosofisk övertygelse]],Tabell2[[#This Row],[2.2 Ange vilken typ av känsliga personuppgifter som kommer behandlas i projektet.]])&gt;0,Tabell2[[#Headers],[Religiös eller filosofisk övertygelse]],0)</f>
        <v>#VALUE!</v>
      </c>
      <c r="AC222" s="1" t="s">
        <v>2662</v>
      </c>
      <c r="AD222" s="1"/>
      <c r="AE222" s="26" t="s">
        <v>2737</v>
      </c>
      <c r="AF222" s="10">
        <v>44043</v>
      </c>
      <c r="AG222" s="10">
        <f>IF(Tabell2[[#This Row],[Beräknat startdatum]]="Godkännandedatum",INDEX('EPM diarie'!D:H,MATCH(Tabell2[[#This Row],[DNR]],'EPM diarie'!D:D,0),5),Tabell2[[#This Row],[Beräknat startdatum]])</f>
        <v>44043</v>
      </c>
      <c r="AH222" s="26" t="s">
        <v>2803</v>
      </c>
      <c r="AI222" s="10">
        <v>45077</v>
      </c>
      <c r="AJ222" s="22">
        <f>Tabell2[[#This Row],[Beräknat slutdatum]]-Tabell2[[#This Row],[Kolumn1]]</f>
        <v>1034</v>
      </c>
      <c r="AK222" s="1" t="s">
        <v>2901</v>
      </c>
      <c r="AL222" s="1">
        <v>9</v>
      </c>
      <c r="AM222" s="1" t="s">
        <v>29</v>
      </c>
      <c r="AN222" s="2" t="s">
        <v>29</v>
      </c>
      <c r="AO222" s="54">
        <f>Tabell2[[#This Row],[Beräknat slutdatum]]-Tabell2[[#This Row],[Kolumn1]]</f>
        <v>1034</v>
      </c>
    </row>
    <row r="223" spans="1:41" x14ac:dyDescent="0.25">
      <c r="A223" s="19" t="s">
        <v>1063</v>
      </c>
      <c r="B223" s="20" t="str">
        <f>INDEX('EPM diarie'!D:E,MATCH(Tabell2[[#This Row],[DNR]],'EPM diarie'!D:D,0),2)</f>
        <v>OPTION – att påbörja igångsättning av förlossningen hemma – är det ett säkert alternativ för mor och
barn?
OutPatienT InductiON: Labour induction in an outpatient setting - a multicenter randomized controlled trial (OPTION)</v>
      </c>
      <c r="C223" s="1" t="s">
        <v>2541</v>
      </c>
      <c r="D223" s="1" t="s">
        <v>61</v>
      </c>
      <c r="E223" s="1" t="str">
        <f>INDEX('EPM diarie'!D:J,MATCH(Tabell2[[#This Row],[DNR]],'EPM diarie'!D:D,0),7)</f>
        <v>Västra</v>
      </c>
      <c r="F223" s="1" t="s">
        <v>2556</v>
      </c>
      <c r="G223" s="1" t="s">
        <v>161</v>
      </c>
      <c r="H223" s="1" t="s">
        <v>162</v>
      </c>
      <c r="I223" s="1" t="s">
        <v>163</v>
      </c>
      <c r="J223" s="1" t="s">
        <v>164</v>
      </c>
      <c r="K223" s="1" t="s">
        <v>165</v>
      </c>
      <c r="L223" s="1" t="s">
        <v>166</v>
      </c>
      <c r="M223" s="1" t="s">
        <v>29</v>
      </c>
      <c r="N223" s="1" t="s">
        <v>2574</v>
      </c>
      <c r="O22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3"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23"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3" s="22" t="e">
        <f>IF(FIND(Tabell2[[#Headers],[4 § 4 Forskningen avser ett fysiskt ingrepp på en avliden människa.]],Tabell2[[#This Row],[2.1 På vilket eller vilka sätt handlar projektet om forskning]])&gt;0,Tabell2[[#Headers],[4 § 4 Forskningen avser ett fysiskt ingrepp på en avliden människa.]],0)</f>
        <v>#VALUE!</v>
      </c>
      <c r="T22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3" s="1" t="s">
        <v>30</v>
      </c>
      <c r="V223" s="22" t="str">
        <f>IF(FIND(Tabell2[[#Headers],[Hälsa]],Tabell2[[#This Row],[2.2 Ange vilken typ av känsliga personuppgifter som kommer behandlas i projektet.]])&gt;0,Tabell2[[#Headers],[Hälsa]],0)</f>
        <v>Hälsa</v>
      </c>
      <c r="W223" s="22" t="e">
        <f>IF(FIND(Tabell2[[#Headers],[Genetiska uppgifter]],Tabell2[[#This Row],[2.2 Ange vilken typ av känsliga personuppgifter som kommer behandlas i projektet.]])&gt;0,Tabell2[[#Headers],[Genetiska uppgifter]],0)</f>
        <v>#VALUE!</v>
      </c>
      <c r="X223" s="22" t="e">
        <f>IF(FIND(Tabell2[[#Headers],[Ras eller etniskt ursprung]],Tabell2[[#This Row],[2.2 Ange vilken typ av känsliga personuppgifter som kommer behandlas i projektet.]])&gt;0,Tabell2[[#Headers],[Ras eller etniskt ursprung]],0)</f>
        <v>#VALUE!</v>
      </c>
      <c r="Y223" s="22" t="e">
        <f>IF(FIND(Tabell2[[#Headers],[Biometriska uppgifter]],Tabell2[[#This Row],[2.2 Ange vilken typ av känsliga personuppgifter som kommer behandlas i projektet.]])&gt;0,Tabell2[[#Headers],[Biometriska uppgifter]],0)</f>
        <v>#VALUE!</v>
      </c>
      <c r="Z223" s="22" t="e">
        <f>IF(FIND(Tabell2[[#Headers],[En persons sexualliv]],Tabell2[[#This Row],[2.2 Ange vilken typ av känsliga personuppgifter som kommer behandlas i projektet.]])&gt;0,Tabell2[[#Headers],[En persons sexualliv]],0)</f>
        <v>#VALUE!</v>
      </c>
      <c r="AA223" s="22" t="e">
        <f>IF(FIND(Tabell2[[#Headers],[Politiska åsikter]],Tabell2[[#This Row],[2.2 Ange vilken typ av känsliga personuppgifter som kommer behandlas i projektet.]])&gt;0,Tabell2[[#Headers],[Politiska åsikter]],0)</f>
        <v>#VALUE!</v>
      </c>
      <c r="AB223" s="22" t="e">
        <f>IF(FIND(Tabell2[[#Headers],[Religiös eller filosofisk övertygelse]],Tabell2[[#This Row],[2.2 Ange vilken typ av känsliga personuppgifter som kommer behandlas i projektet.]])&gt;0,Tabell2[[#Headers],[Religiös eller filosofisk övertygelse]],0)</f>
        <v>#VALUE!</v>
      </c>
      <c r="AC223" s="1" t="s">
        <v>2663</v>
      </c>
      <c r="AD223" s="1"/>
      <c r="AE223" s="26" t="s">
        <v>2019</v>
      </c>
      <c r="AF223" s="10">
        <v>44043</v>
      </c>
      <c r="AG223" s="10">
        <f>IF(Tabell2[[#This Row],[Beräknat startdatum]]="Godkännandedatum",INDEX('EPM diarie'!D:H,MATCH(Tabell2[[#This Row],[DNR]],'EPM diarie'!D:D,0),5),Tabell2[[#This Row],[Beräknat startdatum]])</f>
        <v>44043</v>
      </c>
      <c r="AH223" s="27" t="s">
        <v>2804</v>
      </c>
      <c r="AI223" s="10">
        <v>49309</v>
      </c>
      <c r="AJ223" s="22">
        <f>Tabell2[[#This Row],[Beräknat slutdatum]]-Tabell2[[#This Row],[Kolumn1]]</f>
        <v>5266</v>
      </c>
      <c r="AK223" s="1" t="s">
        <v>2902</v>
      </c>
      <c r="AL223" s="1">
        <v>8891</v>
      </c>
      <c r="AM223" s="1" t="s">
        <v>60</v>
      </c>
      <c r="AN223" s="2" t="s">
        <v>60</v>
      </c>
      <c r="AO223" s="54">
        <f>Tabell2[[#This Row],[Beräknat slutdatum]]-Tabell2[[#This Row],[Kolumn1]]</f>
        <v>5266</v>
      </c>
    </row>
    <row r="224" spans="1:41" x14ac:dyDescent="0.25">
      <c r="A224" s="19" t="s">
        <v>1157</v>
      </c>
      <c r="B224" s="20" t="str">
        <f>INDEX('EPM diarie'!D:E,MATCH(Tabell2[[#This Row],[DNR]],'EPM diarie'!D:D,0),2)</f>
        <v>Jämförande trender i incidens och utfallet av patienter med akut hjärtinfarkt under COVID-19 utbrottet i Sverige</v>
      </c>
      <c r="C224" s="1" t="s">
        <v>27</v>
      </c>
      <c r="D224" s="1" t="s">
        <v>157</v>
      </c>
      <c r="E224" s="1" t="str">
        <f>INDEX('EPM diarie'!D:J,MATCH(Tabell2[[#This Row],[DNR]],'EPM diarie'!D:D,0),7)</f>
        <v>Uppsala-Örebro</v>
      </c>
      <c r="F224" s="1" t="s">
        <v>27</v>
      </c>
      <c r="G224" s="1"/>
      <c r="H224" s="1" t="s">
        <v>162</v>
      </c>
      <c r="I224" s="1"/>
      <c r="J224" s="1"/>
      <c r="K224" s="1"/>
      <c r="L224" s="1"/>
      <c r="M224" s="1" t="s">
        <v>29</v>
      </c>
      <c r="N224" s="1" t="s">
        <v>2572</v>
      </c>
      <c r="O22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4" s="22" t="e">
        <f>IF(FIND(Tabell2[[#Headers],[4 § 4 Forskningen avser ett fysiskt ingrepp på en avliden människa.]],Tabell2[[#This Row],[2.1 På vilket eller vilka sätt handlar projektet om forskning]])&gt;0,Tabell2[[#Headers],[4 § 4 Forskningen avser ett fysiskt ingrepp på en avliden människa.]],0)</f>
        <v>#VALUE!</v>
      </c>
      <c r="T22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4" s="1" t="s">
        <v>30</v>
      </c>
      <c r="V224" s="22" t="str">
        <f>IF(FIND(Tabell2[[#Headers],[Hälsa]],Tabell2[[#This Row],[2.2 Ange vilken typ av känsliga personuppgifter som kommer behandlas i projektet.]])&gt;0,Tabell2[[#Headers],[Hälsa]],0)</f>
        <v>Hälsa</v>
      </c>
      <c r="W224" s="22" t="e">
        <f>IF(FIND(Tabell2[[#Headers],[Genetiska uppgifter]],Tabell2[[#This Row],[2.2 Ange vilken typ av känsliga personuppgifter som kommer behandlas i projektet.]])&gt;0,Tabell2[[#Headers],[Genetiska uppgifter]],0)</f>
        <v>#VALUE!</v>
      </c>
      <c r="X224" s="22" t="e">
        <f>IF(FIND(Tabell2[[#Headers],[Ras eller etniskt ursprung]],Tabell2[[#This Row],[2.2 Ange vilken typ av känsliga personuppgifter som kommer behandlas i projektet.]])&gt;0,Tabell2[[#Headers],[Ras eller etniskt ursprung]],0)</f>
        <v>#VALUE!</v>
      </c>
      <c r="Y224" s="22" t="e">
        <f>IF(FIND(Tabell2[[#Headers],[Biometriska uppgifter]],Tabell2[[#This Row],[2.2 Ange vilken typ av känsliga personuppgifter som kommer behandlas i projektet.]])&gt;0,Tabell2[[#Headers],[Biometriska uppgifter]],0)</f>
        <v>#VALUE!</v>
      </c>
      <c r="Z224" s="22" t="e">
        <f>IF(FIND(Tabell2[[#Headers],[En persons sexualliv]],Tabell2[[#This Row],[2.2 Ange vilken typ av känsliga personuppgifter som kommer behandlas i projektet.]])&gt;0,Tabell2[[#Headers],[En persons sexualliv]],0)</f>
        <v>#VALUE!</v>
      </c>
      <c r="AA224" s="22" t="e">
        <f>IF(FIND(Tabell2[[#Headers],[Politiska åsikter]],Tabell2[[#This Row],[2.2 Ange vilken typ av känsliga personuppgifter som kommer behandlas i projektet.]])&gt;0,Tabell2[[#Headers],[Politiska åsikter]],0)</f>
        <v>#VALUE!</v>
      </c>
      <c r="AB224" s="22" t="e">
        <f>IF(FIND(Tabell2[[#Headers],[Religiös eller filosofisk övertygelse]],Tabell2[[#This Row],[2.2 Ange vilken typ av känsliga personuppgifter som kommer behandlas i projektet.]])&gt;0,Tabell2[[#Headers],[Religiös eller filosofisk övertygelse]],0)</f>
        <v>#VALUE!</v>
      </c>
      <c r="AC224" s="1" t="s">
        <v>2664</v>
      </c>
      <c r="AD224" s="1"/>
      <c r="AE224" s="26" t="s">
        <v>2738</v>
      </c>
      <c r="AF224" s="10" t="s">
        <v>174</v>
      </c>
      <c r="AG224" s="10">
        <f>IF(Tabell2[[#This Row],[Beräknat startdatum]]="Godkännandedatum",INDEX('EPM diarie'!D:H,MATCH(Tabell2[[#This Row],[DNR]],'EPM diarie'!D:D,0),5),Tabell2[[#This Row],[Beräknat startdatum]])</f>
        <v>44015</v>
      </c>
      <c r="AH224" s="26" t="s">
        <v>2805</v>
      </c>
      <c r="AI224" s="10" t="s">
        <v>175</v>
      </c>
      <c r="AJ224" s="22" t="e">
        <f>Tabell2[[#This Row],[Beräknat slutdatum]]-Tabell2[[#This Row],[Kolumn1]]</f>
        <v>#VALUE!</v>
      </c>
      <c r="AK224" s="1" t="s">
        <v>2903</v>
      </c>
      <c r="AL224" s="1" t="s">
        <v>175</v>
      </c>
      <c r="AM224" s="1" t="s">
        <v>2928</v>
      </c>
      <c r="AN224" s="2" t="s">
        <v>60</v>
      </c>
      <c r="AO224" s="54" t="e">
        <f>Tabell2[[#This Row],[Beräknat slutdatum]]-Tabell2[[#This Row],[Kolumn1]]</f>
        <v>#VALUE!</v>
      </c>
    </row>
    <row r="225" spans="1:41" x14ac:dyDescent="0.25">
      <c r="A225" s="19" t="s">
        <v>1168</v>
      </c>
      <c r="B225" s="20" t="str">
        <f>INDEX('EPM diarie'!D:E,MATCH(Tabell2[[#This Row],[DNR]],'EPM diarie'!D:D,0),2)</f>
        <v>Erfarenheter av intensivvård till patienter som drabbats av COVID-19</v>
      </c>
      <c r="C225" s="1" t="s">
        <v>27</v>
      </c>
      <c r="D225" s="1" t="s">
        <v>1118</v>
      </c>
      <c r="E225" s="1" t="str">
        <f>INDEX('EPM diarie'!D:J,MATCH(Tabell2[[#This Row],[DNR]],'EPM diarie'!D:D,0),7)</f>
        <v>Norra</v>
      </c>
      <c r="F225" s="1" t="s">
        <v>27</v>
      </c>
      <c r="G225" s="1" t="s">
        <v>161</v>
      </c>
      <c r="H225" s="1"/>
      <c r="I225" s="1"/>
      <c r="J225" s="1"/>
      <c r="K225" s="1"/>
      <c r="L225" s="1"/>
      <c r="M225" s="1" t="s">
        <v>29</v>
      </c>
      <c r="N225" s="1" t="s">
        <v>2572</v>
      </c>
      <c r="O22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5" s="22" t="e">
        <f>IF(FIND(Tabell2[[#Headers],[4 § 4 Forskningen avser ett fysiskt ingrepp på en avliden människa.]],Tabell2[[#This Row],[2.1 På vilket eller vilka sätt handlar projektet om forskning]])&gt;0,Tabell2[[#Headers],[4 § 4 Forskningen avser ett fysiskt ingrepp på en avliden människa.]],0)</f>
        <v>#VALUE!</v>
      </c>
      <c r="T22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5" s="1" t="s">
        <v>30</v>
      </c>
      <c r="V225" s="22" t="str">
        <f>IF(FIND(Tabell2[[#Headers],[Hälsa]],Tabell2[[#This Row],[2.2 Ange vilken typ av känsliga personuppgifter som kommer behandlas i projektet.]])&gt;0,Tabell2[[#Headers],[Hälsa]],0)</f>
        <v>Hälsa</v>
      </c>
      <c r="W225" s="22" t="e">
        <f>IF(FIND(Tabell2[[#Headers],[Genetiska uppgifter]],Tabell2[[#This Row],[2.2 Ange vilken typ av känsliga personuppgifter som kommer behandlas i projektet.]])&gt;0,Tabell2[[#Headers],[Genetiska uppgifter]],0)</f>
        <v>#VALUE!</v>
      </c>
      <c r="X225" s="22" t="e">
        <f>IF(FIND(Tabell2[[#Headers],[Ras eller etniskt ursprung]],Tabell2[[#This Row],[2.2 Ange vilken typ av känsliga personuppgifter som kommer behandlas i projektet.]])&gt;0,Tabell2[[#Headers],[Ras eller etniskt ursprung]],0)</f>
        <v>#VALUE!</v>
      </c>
      <c r="Y225" s="22" t="e">
        <f>IF(FIND(Tabell2[[#Headers],[Biometriska uppgifter]],Tabell2[[#This Row],[2.2 Ange vilken typ av känsliga personuppgifter som kommer behandlas i projektet.]])&gt;0,Tabell2[[#Headers],[Biometriska uppgifter]],0)</f>
        <v>#VALUE!</v>
      </c>
      <c r="Z225" s="22" t="e">
        <f>IF(FIND(Tabell2[[#Headers],[En persons sexualliv]],Tabell2[[#This Row],[2.2 Ange vilken typ av känsliga personuppgifter som kommer behandlas i projektet.]])&gt;0,Tabell2[[#Headers],[En persons sexualliv]],0)</f>
        <v>#VALUE!</v>
      </c>
      <c r="AA225" s="22" t="e">
        <f>IF(FIND(Tabell2[[#Headers],[Politiska åsikter]],Tabell2[[#This Row],[2.2 Ange vilken typ av känsliga personuppgifter som kommer behandlas i projektet.]])&gt;0,Tabell2[[#Headers],[Politiska åsikter]],0)</f>
        <v>#VALUE!</v>
      </c>
      <c r="AB225" s="22" t="e">
        <f>IF(FIND(Tabell2[[#Headers],[Religiös eller filosofisk övertygelse]],Tabell2[[#This Row],[2.2 Ange vilken typ av känsliga personuppgifter som kommer behandlas i projektet.]])&gt;0,Tabell2[[#Headers],[Religiös eller filosofisk övertygelse]],0)</f>
        <v>#VALUE!</v>
      </c>
      <c r="AC225" s="1" t="s">
        <v>2665</v>
      </c>
      <c r="AD225" s="1"/>
      <c r="AE225" s="26" t="s">
        <v>2739</v>
      </c>
      <c r="AF225" s="10" t="s">
        <v>174</v>
      </c>
      <c r="AG225" s="10">
        <f>IF(Tabell2[[#This Row],[Beräknat startdatum]]="Godkännandedatum",INDEX('EPM diarie'!D:H,MATCH(Tabell2[[#This Row],[DNR]],'EPM diarie'!D:D,0),5),Tabell2[[#This Row],[Beräknat startdatum]])</f>
        <v>44015</v>
      </c>
      <c r="AH225" s="26" t="s">
        <v>2806</v>
      </c>
      <c r="AI225" s="10">
        <v>44926</v>
      </c>
      <c r="AJ225" s="22">
        <f>Tabell2[[#This Row],[Beräknat slutdatum]]-Tabell2[[#This Row],[Kolumn1]]</f>
        <v>911</v>
      </c>
      <c r="AK225" s="1" t="s">
        <v>2904</v>
      </c>
      <c r="AL225" s="1">
        <v>50</v>
      </c>
      <c r="AM225" s="1" t="s">
        <v>29</v>
      </c>
      <c r="AN225" s="2" t="s">
        <v>29</v>
      </c>
      <c r="AO225" s="54">
        <f>Tabell2[[#This Row],[Beräknat slutdatum]]-Tabell2[[#This Row],[Kolumn1]]</f>
        <v>911</v>
      </c>
    </row>
    <row r="226" spans="1:41" x14ac:dyDescent="0.25">
      <c r="A226" s="19" t="s">
        <v>1203</v>
      </c>
      <c r="B226" s="20" t="str">
        <f>INDEX('EPM diarie'!D:E,MATCH(Tabell2[[#This Row],[DNR]],'EPM diarie'!D:D,0),2)</f>
        <v>Migranters Vårdsökningsmönster: Generellt och vid Covid 19</v>
      </c>
      <c r="C226" s="1" t="s">
        <v>27</v>
      </c>
      <c r="D226" s="1" t="s">
        <v>287</v>
      </c>
      <c r="E226" s="1" t="str">
        <f>INDEX('EPM diarie'!D:J,MATCH(Tabell2[[#This Row],[DNR]],'EPM diarie'!D:D,0),7)</f>
        <v>Västra</v>
      </c>
      <c r="F226" s="1" t="s">
        <v>61</v>
      </c>
      <c r="G226" s="1"/>
      <c r="H226" s="1"/>
      <c r="I226" s="1"/>
      <c r="J226" s="1"/>
      <c r="K226" s="1" t="s">
        <v>165</v>
      </c>
      <c r="L226" s="1"/>
      <c r="M226" s="1" t="s">
        <v>29</v>
      </c>
      <c r="N226" s="1" t="s">
        <v>2572</v>
      </c>
      <c r="O22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6" s="22" t="e">
        <f>IF(FIND(Tabell2[[#Headers],[4 § 4 Forskningen avser ett fysiskt ingrepp på en avliden människa.]],Tabell2[[#This Row],[2.1 På vilket eller vilka sätt handlar projektet om forskning]])&gt;0,Tabell2[[#Headers],[4 § 4 Forskningen avser ett fysiskt ingrepp på en avliden människa.]],0)</f>
        <v>#VALUE!</v>
      </c>
      <c r="T22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6" s="1" t="s">
        <v>170</v>
      </c>
      <c r="V226" s="22" t="e">
        <f>IF(FIND(Tabell2[[#Headers],[Hälsa]],Tabell2[[#This Row],[2.2 Ange vilken typ av känsliga personuppgifter som kommer behandlas i projektet.]])&gt;0,Tabell2[[#Headers],[Hälsa]],0)</f>
        <v>#VALUE!</v>
      </c>
      <c r="W226" s="22" t="e">
        <f>IF(FIND(Tabell2[[#Headers],[Genetiska uppgifter]],Tabell2[[#This Row],[2.2 Ange vilken typ av känsliga personuppgifter som kommer behandlas i projektet.]])&gt;0,Tabell2[[#Headers],[Genetiska uppgifter]],0)</f>
        <v>#VALUE!</v>
      </c>
      <c r="X226" s="22" t="str">
        <f>IF(FIND(Tabell2[[#Headers],[Ras eller etniskt ursprung]],Tabell2[[#This Row],[2.2 Ange vilken typ av känsliga personuppgifter som kommer behandlas i projektet.]])&gt;0,Tabell2[[#Headers],[Ras eller etniskt ursprung]],0)</f>
        <v>Ras eller etniskt ursprung</v>
      </c>
      <c r="Y226" s="22" t="e">
        <f>IF(FIND(Tabell2[[#Headers],[Biometriska uppgifter]],Tabell2[[#This Row],[2.2 Ange vilken typ av känsliga personuppgifter som kommer behandlas i projektet.]])&gt;0,Tabell2[[#Headers],[Biometriska uppgifter]],0)</f>
        <v>#VALUE!</v>
      </c>
      <c r="Z226" s="22" t="e">
        <f>IF(FIND(Tabell2[[#Headers],[En persons sexualliv]],Tabell2[[#This Row],[2.2 Ange vilken typ av känsliga personuppgifter som kommer behandlas i projektet.]])&gt;0,Tabell2[[#Headers],[En persons sexualliv]],0)</f>
        <v>#VALUE!</v>
      </c>
      <c r="AA226" s="22" t="e">
        <f>IF(FIND(Tabell2[[#Headers],[Politiska åsikter]],Tabell2[[#This Row],[2.2 Ange vilken typ av känsliga personuppgifter som kommer behandlas i projektet.]])&gt;0,Tabell2[[#Headers],[Politiska åsikter]],0)</f>
        <v>#VALUE!</v>
      </c>
      <c r="AB226" s="22" t="e">
        <f>IF(FIND(Tabell2[[#Headers],[Religiös eller filosofisk övertygelse]],Tabell2[[#This Row],[2.2 Ange vilken typ av känsliga personuppgifter som kommer behandlas i projektet.]])&gt;0,Tabell2[[#Headers],[Religiös eller filosofisk övertygelse]],0)</f>
        <v>#VALUE!</v>
      </c>
      <c r="AC226" s="1" t="s">
        <v>2666</v>
      </c>
      <c r="AD226" s="1"/>
      <c r="AE226" s="27" t="s">
        <v>2740</v>
      </c>
      <c r="AF226" s="10">
        <v>44044</v>
      </c>
      <c r="AG226" s="10">
        <f>IF(Tabell2[[#This Row],[Beräknat startdatum]]="Godkännandedatum",INDEX('EPM diarie'!D:H,MATCH(Tabell2[[#This Row],[DNR]],'EPM diarie'!D:D,0),5),Tabell2[[#This Row],[Beräknat startdatum]])</f>
        <v>44044</v>
      </c>
      <c r="AH226" s="27" t="s">
        <v>2807</v>
      </c>
      <c r="AI226" s="10">
        <v>44985</v>
      </c>
      <c r="AJ226" s="22">
        <f>Tabell2[[#This Row],[Beräknat slutdatum]]-Tabell2[[#This Row],[Kolumn1]]</f>
        <v>941</v>
      </c>
      <c r="AK226" s="1" t="s">
        <v>2905</v>
      </c>
      <c r="AL226" s="1">
        <v>32</v>
      </c>
      <c r="AM226" s="1" t="s">
        <v>29</v>
      </c>
      <c r="AN226" s="2" t="s">
        <v>29</v>
      </c>
      <c r="AO226" s="54">
        <f>Tabell2[[#This Row],[Beräknat slutdatum]]-Tabell2[[#This Row],[Kolumn1]]</f>
        <v>941</v>
      </c>
    </row>
    <row r="227" spans="1:41" x14ac:dyDescent="0.25">
      <c r="A227" s="19" t="s">
        <v>1339</v>
      </c>
      <c r="B227" s="20" t="str">
        <f>INDEX('EPM diarie'!D:E,MATCH(Tabell2[[#This Row],[DNR]],'EPM diarie'!D:D,0),2)</f>
        <v>Enkel Kognitiv Uppgift efter Trauma under COVID-19 - sjukvårdspersonal ’EKUT-P’ – en randomiserad kontrollerad studie</v>
      </c>
      <c r="C227" s="1" t="s">
        <v>27</v>
      </c>
      <c r="D227" s="1" t="s">
        <v>52</v>
      </c>
      <c r="E227" s="1" t="str">
        <f>INDEX('EPM diarie'!D:J,MATCH(Tabell2[[#This Row],[DNR]],'EPM diarie'!D:D,0),7)</f>
        <v>Stockholms</v>
      </c>
      <c r="F227" s="1" t="s">
        <v>27</v>
      </c>
      <c r="G227" s="1"/>
      <c r="H227" s="1"/>
      <c r="I227" s="1" t="s">
        <v>163</v>
      </c>
      <c r="J227" s="1"/>
      <c r="K227" s="1"/>
      <c r="L227" s="1"/>
      <c r="M227" s="1" t="s">
        <v>29</v>
      </c>
      <c r="N227" s="1" t="s">
        <v>2565</v>
      </c>
      <c r="O22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7"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7" s="22" t="str">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4 § 2 Forskningen utförs enligt en metod som syftar till att påverka forskningspersonen fysiskt eller</v>
      </c>
      <c r="R22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7" s="22" t="e">
        <f>IF(FIND(Tabell2[[#Headers],[4 § 4 Forskningen avser ett fysiskt ingrepp på en avliden människa.]],Tabell2[[#This Row],[2.1 På vilket eller vilka sätt handlar projektet om forskning]])&gt;0,Tabell2[[#Headers],[4 § 4 Forskningen avser ett fysiskt ingrepp på en avliden människa.]],0)</f>
        <v>#VALUE!</v>
      </c>
      <c r="T22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7" s="1" t="s">
        <v>1796</v>
      </c>
      <c r="V227" s="22" t="str">
        <f>IF(FIND(Tabell2[[#Headers],[Hälsa]],Tabell2[[#This Row],[2.2 Ange vilken typ av känsliga personuppgifter som kommer behandlas i projektet.]])&gt;0,Tabell2[[#Headers],[Hälsa]],0)</f>
        <v>Hälsa</v>
      </c>
      <c r="W227" s="22" t="e">
        <f>IF(FIND(Tabell2[[#Headers],[Genetiska uppgifter]],Tabell2[[#This Row],[2.2 Ange vilken typ av känsliga personuppgifter som kommer behandlas i projektet.]])&gt;0,Tabell2[[#Headers],[Genetiska uppgifter]],0)</f>
        <v>#VALUE!</v>
      </c>
      <c r="X227" s="22" t="str">
        <f>IF(FIND(Tabell2[[#Headers],[Ras eller etniskt ursprung]],Tabell2[[#This Row],[2.2 Ange vilken typ av känsliga personuppgifter som kommer behandlas i projektet.]])&gt;0,Tabell2[[#Headers],[Ras eller etniskt ursprung]],0)</f>
        <v>Ras eller etniskt ursprung</v>
      </c>
      <c r="Y227" s="22" t="e">
        <f>IF(FIND(Tabell2[[#Headers],[Biometriska uppgifter]],Tabell2[[#This Row],[2.2 Ange vilken typ av känsliga personuppgifter som kommer behandlas i projektet.]])&gt;0,Tabell2[[#Headers],[Biometriska uppgifter]],0)</f>
        <v>#VALUE!</v>
      </c>
      <c r="Z227" s="22" t="e">
        <f>IF(FIND(Tabell2[[#Headers],[En persons sexualliv]],Tabell2[[#This Row],[2.2 Ange vilken typ av känsliga personuppgifter som kommer behandlas i projektet.]])&gt;0,Tabell2[[#Headers],[En persons sexualliv]],0)</f>
        <v>#VALUE!</v>
      </c>
      <c r="AA227" s="22" t="e">
        <f>IF(FIND(Tabell2[[#Headers],[Politiska åsikter]],Tabell2[[#This Row],[2.2 Ange vilken typ av känsliga personuppgifter som kommer behandlas i projektet.]])&gt;0,Tabell2[[#Headers],[Politiska åsikter]],0)</f>
        <v>#VALUE!</v>
      </c>
      <c r="AB227" s="22" t="e">
        <f>IF(FIND(Tabell2[[#Headers],[Religiös eller filosofisk övertygelse]],Tabell2[[#This Row],[2.2 Ange vilken typ av känsliga personuppgifter som kommer behandlas i projektet.]])&gt;0,Tabell2[[#Headers],[Religiös eller filosofisk övertygelse]],0)</f>
        <v>#VALUE!</v>
      </c>
      <c r="AC227" s="1" t="s">
        <v>2667</v>
      </c>
      <c r="AD227" s="1"/>
      <c r="AE227" s="27" t="s">
        <v>2741</v>
      </c>
      <c r="AF227" s="10">
        <v>43983</v>
      </c>
      <c r="AG227" s="10">
        <f>IF(Tabell2[[#This Row],[Beräknat startdatum]]="Godkännandedatum",INDEX('EPM diarie'!D:H,MATCH(Tabell2[[#This Row],[DNR]],'EPM diarie'!D:D,0),5),Tabell2[[#This Row],[Beräknat startdatum]])</f>
        <v>43983</v>
      </c>
      <c r="AH227" s="26" t="s">
        <v>2808</v>
      </c>
      <c r="AI227" s="10">
        <v>44560</v>
      </c>
      <c r="AJ227" s="22">
        <f>Tabell2[[#This Row],[Beräknat slutdatum]]-Tabell2[[#This Row],[Kolumn1]]</f>
        <v>577</v>
      </c>
      <c r="AK227" s="1" t="s">
        <v>2906</v>
      </c>
      <c r="AL227" s="1">
        <v>172</v>
      </c>
      <c r="AM227" s="1" t="s">
        <v>29</v>
      </c>
      <c r="AN227" s="2" t="s">
        <v>29</v>
      </c>
      <c r="AO227" s="54">
        <f>Tabell2[[#This Row],[Beräknat slutdatum]]-Tabell2[[#This Row],[Kolumn1]]</f>
        <v>577</v>
      </c>
    </row>
    <row r="228" spans="1:41" x14ac:dyDescent="0.25">
      <c r="A228" s="19" t="s">
        <v>1352</v>
      </c>
      <c r="B228" s="20" t="str">
        <f>INDEX('EPM diarie'!D:E,MATCH(Tabell2[[#This Row],[DNR]],'EPM diarie'!D:D,0),2)</f>
        <v>Smittspridning och vårdhygienrutiner bland vårdpersonal under covid-19 pandemin 2020 - studie baserad på ett utbrott av covid-19 bland vårdpersonal</v>
      </c>
      <c r="C228" s="1" t="s">
        <v>27</v>
      </c>
      <c r="D228" s="1" t="s">
        <v>746</v>
      </c>
      <c r="E228" s="1" t="str">
        <f>INDEX('EPM diarie'!D:J,MATCH(Tabell2[[#This Row],[DNR]],'EPM diarie'!D:D,0),7)</f>
        <v>Uppsala-Örebro</v>
      </c>
      <c r="F228" s="1" t="s">
        <v>27</v>
      </c>
      <c r="G228" s="1"/>
      <c r="H228" s="1" t="s">
        <v>162</v>
      </c>
      <c r="I228" s="1"/>
      <c r="J228" s="1"/>
      <c r="K228" s="1"/>
      <c r="L228" s="1"/>
      <c r="M228" s="1" t="s">
        <v>29</v>
      </c>
      <c r="N228" s="1" t="s">
        <v>2572</v>
      </c>
      <c r="O228"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8" s="22" t="e">
        <f>IF(FIND(Tabell2[[#Headers],[4 § 4 Forskningen avser ett fysiskt ingrepp på en avliden människa.]],Tabell2[[#This Row],[2.1 På vilket eller vilka sätt handlar projektet om forskning]])&gt;0,Tabell2[[#Headers],[4 § 4 Forskningen avser ett fysiskt ingrepp på en avliden människa.]],0)</f>
        <v>#VALUE!</v>
      </c>
      <c r="T228"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8" s="1" t="s">
        <v>30</v>
      </c>
      <c r="V228" s="22" t="str">
        <f>IF(FIND(Tabell2[[#Headers],[Hälsa]],Tabell2[[#This Row],[2.2 Ange vilken typ av känsliga personuppgifter som kommer behandlas i projektet.]])&gt;0,Tabell2[[#Headers],[Hälsa]],0)</f>
        <v>Hälsa</v>
      </c>
      <c r="W228" s="22" t="e">
        <f>IF(FIND(Tabell2[[#Headers],[Genetiska uppgifter]],Tabell2[[#This Row],[2.2 Ange vilken typ av känsliga personuppgifter som kommer behandlas i projektet.]])&gt;0,Tabell2[[#Headers],[Genetiska uppgifter]],0)</f>
        <v>#VALUE!</v>
      </c>
      <c r="X228" s="22" t="e">
        <f>IF(FIND(Tabell2[[#Headers],[Ras eller etniskt ursprung]],Tabell2[[#This Row],[2.2 Ange vilken typ av känsliga personuppgifter som kommer behandlas i projektet.]])&gt;0,Tabell2[[#Headers],[Ras eller etniskt ursprung]],0)</f>
        <v>#VALUE!</v>
      </c>
      <c r="Y228" s="22" t="e">
        <f>IF(FIND(Tabell2[[#Headers],[Biometriska uppgifter]],Tabell2[[#This Row],[2.2 Ange vilken typ av känsliga personuppgifter som kommer behandlas i projektet.]])&gt;0,Tabell2[[#Headers],[Biometriska uppgifter]],0)</f>
        <v>#VALUE!</v>
      </c>
      <c r="Z228" s="22" t="e">
        <f>IF(FIND(Tabell2[[#Headers],[En persons sexualliv]],Tabell2[[#This Row],[2.2 Ange vilken typ av känsliga personuppgifter som kommer behandlas i projektet.]])&gt;0,Tabell2[[#Headers],[En persons sexualliv]],0)</f>
        <v>#VALUE!</v>
      </c>
      <c r="AA228" s="22" t="e">
        <f>IF(FIND(Tabell2[[#Headers],[Politiska åsikter]],Tabell2[[#This Row],[2.2 Ange vilken typ av känsliga personuppgifter som kommer behandlas i projektet.]])&gt;0,Tabell2[[#Headers],[Politiska åsikter]],0)</f>
        <v>#VALUE!</v>
      </c>
      <c r="AB228" s="22" t="e">
        <f>IF(FIND(Tabell2[[#Headers],[Religiös eller filosofisk övertygelse]],Tabell2[[#This Row],[2.2 Ange vilken typ av känsliga personuppgifter som kommer behandlas i projektet.]])&gt;0,Tabell2[[#Headers],[Religiös eller filosofisk övertygelse]],0)</f>
        <v>#VALUE!</v>
      </c>
      <c r="AC228" s="1" t="s">
        <v>2668</v>
      </c>
      <c r="AD228" s="1"/>
      <c r="AE228" s="26" t="s">
        <v>2742</v>
      </c>
      <c r="AF228" s="10" t="s">
        <v>174</v>
      </c>
      <c r="AG228" s="10">
        <f>IF(Tabell2[[#This Row],[Beräknat startdatum]]="Godkännandedatum",INDEX('EPM diarie'!D:H,MATCH(Tabell2[[#This Row],[DNR]],'EPM diarie'!D:D,0),5),Tabell2[[#This Row],[Beräknat startdatum]])</f>
        <v>44020</v>
      </c>
      <c r="AH228" s="27">
        <v>44561</v>
      </c>
      <c r="AI228" s="10">
        <f>Tabell2[[#This Row],[5.2 Beräknat slutdatum]]</f>
        <v>44561</v>
      </c>
      <c r="AJ228" s="22">
        <f>Tabell2[[#This Row],[Beräknat slutdatum]]-Tabell2[[#This Row],[Kolumn1]]</f>
        <v>541</v>
      </c>
      <c r="AK228" s="1" t="s">
        <v>2907</v>
      </c>
      <c r="AL228" s="1">
        <v>181</v>
      </c>
      <c r="AM228" s="1" t="s">
        <v>29</v>
      </c>
      <c r="AN228" s="2" t="s">
        <v>60</v>
      </c>
      <c r="AO228" s="54">
        <f>Tabell2[[#This Row],[Beräknat slutdatum]]-Tabell2[[#This Row],[Kolumn1]]</f>
        <v>541</v>
      </c>
    </row>
    <row r="229" spans="1:41" x14ac:dyDescent="0.25">
      <c r="A229" s="19" t="s">
        <v>1354</v>
      </c>
      <c r="B229" s="20" t="str">
        <f>INDEX('EPM diarie'!D:E,MATCH(Tabell2[[#This Row],[DNR]],'EPM diarie'!D:D,0),2)</f>
        <v>Registerbaserad studie för analys av riskfaktorer för prediktion av svår sjukdom relaterad till SARS-CoV-2</v>
      </c>
      <c r="C229" s="1" t="s">
        <v>27</v>
      </c>
      <c r="D229" s="1" t="s">
        <v>34</v>
      </c>
      <c r="E229" s="1" t="str">
        <f>INDEX('EPM diarie'!D:J,MATCH(Tabell2[[#This Row],[DNR]],'EPM diarie'!D:D,0),7)</f>
        <v>Stockholms</v>
      </c>
      <c r="F229" s="1" t="s">
        <v>27</v>
      </c>
      <c r="G229" s="1"/>
      <c r="H229" s="1"/>
      <c r="I229" s="1" t="s">
        <v>163</v>
      </c>
      <c r="J229" s="1"/>
      <c r="K229" s="1"/>
      <c r="L229" s="1"/>
      <c r="M229" s="1" t="s">
        <v>29</v>
      </c>
      <c r="N229" s="1" t="s">
        <v>2572</v>
      </c>
      <c r="O22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29" s="22" t="e">
        <f>IF(FIND(Tabell2[[#Headers],[4 § 1 Forskningen innebär ett fysiskt ingrepp på en forskningsperson]],Tabell2[[#This Row],[2.1 På vilket eller vilka sätt handlar projektet om forskning]])&gt;0,Tabell2[[#Headers],[4 § 1 Forskningen innebär ett fysiskt ingrepp på en forskningsperson]],0)</f>
        <v>#VALUE!</v>
      </c>
      <c r="Q22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2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29" s="22" t="e">
        <f>IF(FIND(Tabell2[[#Headers],[4 § 4 Forskningen avser ett fysiskt ingrepp på en avliden människa.]],Tabell2[[#This Row],[2.1 På vilket eller vilka sätt handlar projektet om forskning]])&gt;0,Tabell2[[#Headers],[4 § 4 Forskningen avser ett fysiskt ingrepp på en avliden människa.]],0)</f>
        <v>#VALUE!</v>
      </c>
      <c r="T22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29" s="1" t="s">
        <v>30</v>
      </c>
      <c r="V229" s="22" t="str">
        <f>IF(FIND(Tabell2[[#Headers],[Hälsa]],Tabell2[[#This Row],[2.2 Ange vilken typ av känsliga personuppgifter som kommer behandlas i projektet.]])&gt;0,Tabell2[[#Headers],[Hälsa]],0)</f>
        <v>Hälsa</v>
      </c>
      <c r="W229" s="22" t="e">
        <f>IF(FIND(Tabell2[[#Headers],[Genetiska uppgifter]],Tabell2[[#This Row],[2.2 Ange vilken typ av känsliga personuppgifter som kommer behandlas i projektet.]])&gt;0,Tabell2[[#Headers],[Genetiska uppgifter]],0)</f>
        <v>#VALUE!</v>
      </c>
      <c r="X229" s="22" t="e">
        <f>IF(FIND(Tabell2[[#Headers],[Ras eller etniskt ursprung]],Tabell2[[#This Row],[2.2 Ange vilken typ av känsliga personuppgifter som kommer behandlas i projektet.]])&gt;0,Tabell2[[#Headers],[Ras eller etniskt ursprung]],0)</f>
        <v>#VALUE!</v>
      </c>
      <c r="Y229" s="22" t="e">
        <f>IF(FIND(Tabell2[[#Headers],[Biometriska uppgifter]],Tabell2[[#This Row],[2.2 Ange vilken typ av känsliga personuppgifter som kommer behandlas i projektet.]])&gt;0,Tabell2[[#Headers],[Biometriska uppgifter]],0)</f>
        <v>#VALUE!</v>
      </c>
      <c r="Z229" s="22" t="e">
        <f>IF(FIND(Tabell2[[#Headers],[En persons sexualliv]],Tabell2[[#This Row],[2.2 Ange vilken typ av känsliga personuppgifter som kommer behandlas i projektet.]])&gt;0,Tabell2[[#Headers],[En persons sexualliv]],0)</f>
        <v>#VALUE!</v>
      </c>
      <c r="AA229" s="22" t="e">
        <f>IF(FIND(Tabell2[[#Headers],[Politiska åsikter]],Tabell2[[#This Row],[2.2 Ange vilken typ av känsliga personuppgifter som kommer behandlas i projektet.]])&gt;0,Tabell2[[#Headers],[Politiska åsikter]],0)</f>
        <v>#VALUE!</v>
      </c>
      <c r="AB229" s="22" t="e">
        <f>IF(FIND(Tabell2[[#Headers],[Religiös eller filosofisk övertygelse]],Tabell2[[#This Row],[2.2 Ange vilken typ av känsliga personuppgifter som kommer behandlas i projektet.]])&gt;0,Tabell2[[#Headers],[Religiös eller filosofisk övertygelse]],0)</f>
        <v>#VALUE!</v>
      </c>
      <c r="AC229" s="1" t="s">
        <v>2669</v>
      </c>
      <c r="AD229" s="1"/>
      <c r="AE229" s="27">
        <v>43981</v>
      </c>
      <c r="AF229" s="10">
        <f>Tabell2[[#This Row],[5.1 Beräknat startdatum]]</f>
        <v>43981</v>
      </c>
      <c r="AG229" s="10">
        <f>IF(Tabell2[[#This Row],[Beräknat startdatum]]="Godkännandedatum",INDEX('EPM diarie'!D:H,MATCH(Tabell2[[#This Row],[DNR]],'EPM diarie'!D:D,0),5),Tabell2[[#This Row],[Beräknat startdatum]])</f>
        <v>43981</v>
      </c>
      <c r="AH229" s="27">
        <v>44196</v>
      </c>
      <c r="AI229" s="10">
        <f>Tabell2[[#This Row],[5.2 Beräknat slutdatum]]</f>
        <v>44196</v>
      </c>
      <c r="AJ229" s="22">
        <f>Tabell2[[#This Row],[Beräknat slutdatum]]-Tabell2[[#This Row],[Kolumn1]]</f>
        <v>215</v>
      </c>
      <c r="AK229" s="1" t="s">
        <v>2908</v>
      </c>
      <c r="AL229" s="1">
        <v>2400000</v>
      </c>
      <c r="AM229" s="1" t="s">
        <v>60</v>
      </c>
      <c r="AN229" s="2" t="s">
        <v>60</v>
      </c>
      <c r="AO229" s="54">
        <f>Tabell2[[#This Row],[Beräknat slutdatum]]-Tabell2[[#This Row],[Kolumn1]]</f>
        <v>215</v>
      </c>
    </row>
    <row r="230" spans="1:41" x14ac:dyDescent="0.25">
      <c r="A230" s="19" t="s">
        <v>1453</v>
      </c>
      <c r="B230" s="20" t="str">
        <f>INDEX('EPM diarie'!D:E,MATCH(Tabell2[[#This Row],[DNR]],'EPM diarie'!D:D,0),2)</f>
        <v>Lymfocyter och SARS-CoV-2</v>
      </c>
      <c r="C230" s="1" t="s">
        <v>27</v>
      </c>
      <c r="D230" s="1" t="s">
        <v>34</v>
      </c>
      <c r="E230" s="1" t="str">
        <f>INDEX('EPM diarie'!D:J,MATCH(Tabell2[[#This Row],[DNR]],'EPM diarie'!D:D,0),7)</f>
        <v>Stockholms</v>
      </c>
      <c r="F230" s="1" t="s">
        <v>2557</v>
      </c>
      <c r="G230" s="1"/>
      <c r="H230" s="1"/>
      <c r="I230" s="1" t="s">
        <v>163</v>
      </c>
      <c r="J230" s="1"/>
      <c r="K230" s="1"/>
      <c r="L230" s="1"/>
      <c r="M230" s="1" t="s">
        <v>29</v>
      </c>
      <c r="N230" s="1" t="s">
        <v>2561</v>
      </c>
      <c r="O23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0" s="22" t="e">
        <f>IF(FIND(Tabell2[[#Headers],[4 § 4 Forskningen avser ett fysiskt ingrepp på en avliden människa.]],Tabell2[[#This Row],[2.1 På vilket eller vilka sätt handlar projektet om forskning]])&gt;0,Tabell2[[#Headers],[4 § 4 Forskningen avser ett fysiskt ingrepp på en avliden människa.]],0)</f>
        <v>#VALUE!</v>
      </c>
      <c r="T23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0" s="1" t="s">
        <v>146</v>
      </c>
      <c r="V230" s="22" t="str">
        <f>IF(FIND(Tabell2[[#Headers],[Hälsa]],Tabell2[[#This Row],[2.2 Ange vilken typ av känsliga personuppgifter som kommer behandlas i projektet.]])&gt;0,Tabell2[[#Headers],[Hälsa]],0)</f>
        <v>Hälsa</v>
      </c>
      <c r="W230" s="22" t="str">
        <f>IF(FIND(Tabell2[[#Headers],[Genetiska uppgifter]],Tabell2[[#This Row],[2.2 Ange vilken typ av känsliga personuppgifter som kommer behandlas i projektet.]])&gt;0,Tabell2[[#Headers],[Genetiska uppgifter]],0)</f>
        <v>Genetiska uppgifter</v>
      </c>
      <c r="X230" s="22" t="e">
        <f>IF(FIND(Tabell2[[#Headers],[Ras eller etniskt ursprung]],Tabell2[[#This Row],[2.2 Ange vilken typ av känsliga personuppgifter som kommer behandlas i projektet.]])&gt;0,Tabell2[[#Headers],[Ras eller etniskt ursprung]],0)</f>
        <v>#VALUE!</v>
      </c>
      <c r="Y230" s="22" t="e">
        <f>IF(FIND(Tabell2[[#Headers],[Biometriska uppgifter]],Tabell2[[#This Row],[2.2 Ange vilken typ av känsliga personuppgifter som kommer behandlas i projektet.]])&gt;0,Tabell2[[#Headers],[Biometriska uppgifter]],0)</f>
        <v>#VALUE!</v>
      </c>
      <c r="Z230" s="22" t="e">
        <f>IF(FIND(Tabell2[[#Headers],[En persons sexualliv]],Tabell2[[#This Row],[2.2 Ange vilken typ av känsliga personuppgifter som kommer behandlas i projektet.]])&gt;0,Tabell2[[#Headers],[En persons sexualliv]],0)</f>
        <v>#VALUE!</v>
      </c>
      <c r="AA230" s="22" t="e">
        <f>IF(FIND(Tabell2[[#Headers],[Politiska åsikter]],Tabell2[[#This Row],[2.2 Ange vilken typ av känsliga personuppgifter som kommer behandlas i projektet.]])&gt;0,Tabell2[[#Headers],[Politiska åsikter]],0)</f>
        <v>#VALUE!</v>
      </c>
      <c r="AB230" s="22" t="e">
        <f>IF(FIND(Tabell2[[#Headers],[Religiös eller filosofisk övertygelse]],Tabell2[[#This Row],[2.2 Ange vilken typ av känsliga personuppgifter som kommer behandlas i projektet.]])&gt;0,Tabell2[[#Headers],[Religiös eller filosofisk övertygelse]],0)</f>
        <v>#VALUE!</v>
      </c>
      <c r="AC230" s="1" t="s">
        <v>2670</v>
      </c>
      <c r="AD230" s="1"/>
      <c r="AE230" s="26" t="s">
        <v>2024</v>
      </c>
      <c r="AF230" s="10">
        <v>44074</v>
      </c>
      <c r="AG230" s="10">
        <f>IF(Tabell2[[#This Row],[Beräknat startdatum]]="Godkännandedatum",INDEX('EPM diarie'!D:H,MATCH(Tabell2[[#This Row],[DNR]],'EPM diarie'!D:D,0),5),Tabell2[[#This Row],[Beräknat startdatum]])</f>
        <v>44074</v>
      </c>
      <c r="AH230" s="26" t="s">
        <v>2809</v>
      </c>
      <c r="AI230" s="10">
        <v>44804</v>
      </c>
      <c r="AJ230" s="22">
        <f>Tabell2[[#This Row],[Beräknat slutdatum]]-Tabell2[[#This Row],[Kolumn1]]</f>
        <v>730</v>
      </c>
      <c r="AK230" s="1" t="s">
        <v>2909</v>
      </c>
      <c r="AL230" s="1">
        <v>200</v>
      </c>
      <c r="AM230" s="1" t="s">
        <v>29</v>
      </c>
      <c r="AN230" s="2" t="s">
        <v>29</v>
      </c>
      <c r="AO230" s="54">
        <f>Tabell2[[#This Row],[Beräknat slutdatum]]-Tabell2[[#This Row],[Kolumn1]]</f>
        <v>730</v>
      </c>
    </row>
    <row r="231" spans="1:41" x14ac:dyDescent="0.25">
      <c r="A231" s="19" t="s">
        <v>2440</v>
      </c>
      <c r="B231" s="20" t="str">
        <f>INDEX('EPM diarie'!D:E,MATCH(Tabell2[[#This Row],[DNR]],'EPM diarie'!D:D,0),2)</f>
        <v>Förändringar av arbetsmodeller under coronapandemin i Stockholms ambulanssjukvård- en systematisk utvärdering</v>
      </c>
      <c r="C231" s="1" t="s">
        <v>27</v>
      </c>
      <c r="D231" s="1" t="s">
        <v>52</v>
      </c>
      <c r="E231" s="1" t="str">
        <f>INDEX('EPM diarie'!D:J,MATCH(Tabell2[[#This Row],[DNR]],'EPM diarie'!D:D,0),7)</f>
        <v>Stockholms</v>
      </c>
      <c r="F231" s="1" t="s">
        <v>2558</v>
      </c>
      <c r="G231" s="1"/>
      <c r="H231" s="1"/>
      <c r="I231" s="1" t="s">
        <v>163</v>
      </c>
      <c r="J231" s="1"/>
      <c r="K231" s="1"/>
      <c r="L231" s="1"/>
      <c r="M231" s="1" t="s">
        <v>29</v>
      </c>
      <c r="N231" s="1" t="s">
        <v>2572</v>
      </c>
      <c r="O23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1"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1" s="22" t="e">
        <f>IF(FIND(Tabell2[[#Headers],[4 § 4 Forskningen avser ett fysiskt ingrepp på en avliden människa.]],Tabell2[[#This Row],[2.1 På vilket eller vilka sätt handlar projektet om forskning]])&gt;0,Tabell2[[#Headers],[4 § 4 Forskningen avser ett fysiskt ingrepp på en avliden människa.]],0)</f>
        <v>#VALUE!</v>
      </c>
      <c r="T23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1" s="1" t="s">
        <v>30</v>
      </c>
      <c r="V231" s="22" t="str">
        <f>IF(FIND(Tabell2[[#Headers],[Hälsa]],Tabell2[[#This Row],[2.2 Ange vilken typ av känsliga personuppgifter som kommer behandlas i projektet.]])&gt;0,Tabell2[[#Headers],[Hälsa]],0)</f>
        <v>Hälsa</v>
      </c>
      <c r="W231" s="22" t="e">
        <f>IF(FIND(Tabell2[[#Headers],[Genetiska uppgifter]],Tabell2[[#This Row],[2.2 Ange vilken typ av känsliga personuppgifter som kommer behandlas i projektet.]])&gt;0,Tabell2[[#Headers],[Genetiska uppgifter]],0)</f>
        <v>#VALUE!</v>
      </c>
      <c r="X231" s="22" t="e">
        <f>IF(FIND(Tabell2[[#Headers],[Ras eller etniskt ursprung]],Tabell2[[#This Row],[2.2 Ange vilken typ av känsliga personuppgifter som kommer behandlas i projektet.]])&gt;0,Tabell2[[#Headers],[Ras eller etniskt ursprung]],0)</f>
        <v>#VALUE!</v>
      </c>
      <c r="Y231" s="22" t="e">
        <f>IF(FIND(Tabell2[[#Headers],[Biometriska uppgifter]],Tabell2[[#This Row],[2.2 Ange vilken typ av känsliga personuppgifter som kommer behandlas i projektet.]])&gt;0,Tabell2[[#Headers],[Biometriska uppgifter]],0)</f>
        <v>#VALUE!</v>
      </c>
      <c r="Z231" s="22" t="e">
        <f>IF(FIND(Tabell2[[#Headers],[En persons sexualliv]],Tabell2[[#This Row],[2.2 Ange vilken typ av känsliga personuppgifter som kommer behandlas i projektet.]])&gt;0,Tabell2[[#Headers],[En persons sexualliv]],0)</f>
        <v>#VALUE!</v>
      </c>
      <c r="AA231" s="22" t="e">
        <f>IF(FIND(Tabell2[[#Headers],[Politiska åsikter]],Tabell2[[#This Row],[2.2 Ange vilken typ av känsliga personuppgifter som kommer behandlas i projektet.]])&gt;0,Tabell2[[#Headers],[Politiska åsikter]],0)</f>
        <v>#VALUE!</v>
      </c>
      <c r="AB231" s="22" t="e">
        <f>IF(FIND(Tabell2[[#Headers],[Religiös eller filosofisk övertygelse]],Tabell2[[#This Row],[2.2 Ange vilken typ av känsliga personuppgifter som kommer behandlas i projektet.]])&gt;0,Tabell2[[#Headers],[Religiös eller filosofisk övertygelse]],0)</f>
        <v>#VALUE!</v>
      </c>
      <c r="AC231" s="1" t="s">
        <v>2671</v>
      </c>
      <c r="AD231" s="1"/>
      <c r="AE231" s="26" t="s">
        <v>141</v>
      </c>
      <c r="AF231" s="10">
        <v>43982</v>
      </c>
      <c r="AG231" s="10">
        <f>IF(Tabell2[[#This Row],[Beräknat startdatum]]="Godkännandedatum",INDEX('EPM diarie'!D:H,MATCH(Tabell2[[#This Row],[DNR]],'EPM diarie'!D:D,0),5),Tabell2[[#This Row],[Beräknat startdatum]])</f>
        <v>43982</v>
      </c>
      <c r="AH231" s="26" t="s">
        <v>2810</v>
      </c>
      <c r="AI231" s="10">
        <v>44926</v>
      </c>
      <c r="AJ231" s="22">
        <f>Tabell2[[#This Row],[Beräknat slutdatum]]-Tabell2[[#This Row],[Kolumn1]]</f>
        <v>944</v>
      </c>
      <c r="AK231" s="1" t="s">
        <v>2910</v>
      </c>
      <c r="AL231" s="1">
        <v>120000</v>
      </c>
      <c r="AM231" s="1" t="s">
        <v>60</v>
      </c>
      <c r="AN231" s="2" t="s">
        <v>60</v>
      </c>
      <c r="AO231" s="54">
        <f>Tabell2[[#This Row],[Beräknat slutdatum]]-Tabell2[[#This Row],[Kolumn1]]</f>
        <v>944</v>
      </c>
    </row>
    <row r="232" spans="1:41" x14ac:dyDescent="0.25">
      <c r="A232" s="19" t="s">
        <v>1174</v>
      </c>
      <c r="B232" s="20" t="str">
        <f>INDEX('EPM diarie'!D:E,MATCH(Tabell2[[#This Row],[DNR]],'EPM diarie'!D:D,0),2)</f>
        <v>Immunreaktioner och antikroppstester för covid-19</v>
      </c>
      <c r="C232" s="1" t="s">
        <v>27</v>
      </c>
      <c r="D232" s="1" t="s">
        <v>34</v>
      </c>
      <c r="E232" s="1" t="str">
        <f>INDEX('EPM diarie'!D:J,MATCH(Tabell2[[#This Row],[DNR]],'EPM diarie'!D:D,0),7)</f>
        <v>Stockholms</v>
      </c>
      <c r="F232" s="1" t="s">
        <v>27</v>
      </c>
      <c r="G232" s="1"/>
      <c r="H232" s="1"/>
      <c r="I232" s="1" t="s">
        <v>163</v>
      </c>
      <c r="J232" s="1"/>
      <c r="K232" s="1"/>
      <c r="L232" s="1"/>
      <c r="M232" s="1" t="s">
        <v>29</v>
      </c>
      <c r="N232" s="1" t="s">
        <v>2572</v>
      </c>
      <c r="O23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2" s="22" t="e">
        <f>IF(FIND(Tabell2[[#Headers],[4 § 4 Forskningen avser ett fysiskt ingrepp på en avliden människa.]],Tabell2[[#This Row],[2.1 På vilket eller vilka sätt handlar projektet om forskning]])&gt;0,Tabell2[[#Headers],[4 § 4 Forskningen avser ett fysiskt ingrepp på en avliden människa.]],0)</f>
        <v>#VALUE!</v>
      </c>
      <c r="T23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2" s="1" t="s">
        <v>30</v>
      </c>
      <c r="V232" s="22" t="str">
        <f>IF(FIND(Tabell2[[#Headers],[Hälsa]],Tabell2[[#This Row],[2.2 Ange vilken typ av känsliga personuppgifter som kommer behandlas i projektet.]])&gt;0,Tabell2[[#Headers],[Hälsa]],0)</f>
        <v>Hälsa</v>
      </c>
      <c r="W232" s="22" t="e">
        <f>IF(FIND(Tabell2[[#Headers],[Genetiska uppgifter]],Tabell2[[#This Row],[2.2 Ange vilken typ av känsliga personuppgifter som kommer behandlas i projektet.]])&gt;0,Tabell2[[#Headers],[Genetiska uppgifter]],0)</f>
        <v>#VALUE!</v>
      </c>
      <c r="X232" s="22" t="e">
        <f>IF(FIND(Tabell2[[#Headers],[Ras eller etniskt ursprung]],Tabell2[[#This Row],[2.2 Ange vilken typ av känsliga personuppgifter som kommer behandlas i projektet.]])&gt;0,Tabell2[[#Headers],[Ras eller etniskt ursprung]],0)</f>
        <v>#VALUE!</v>
      </c>
      <c r="Y232" s="22" t="e">
        <f>IF(FIND(Tabell2[[#Headers],[Biometriska uppgifter]],Tabell2[[#This Row],[2.2 Ange vilken typ av känsliga personuppgifter som kommer behandlas i projektet.]])&gt;0,Tabell2[[#Headers],[Biometriska uppgifter]],0)</f>
        <v>#VALUE!</v>
      </c>
      <c r="Z232" s="22" t="e">
        <f>IF(FIND(Tabell2[[#Headers],[En persons sexualliv]],Tabell2[[#This Row],[2.2 Ange vilken typ av känsliga personuppgifter som kommer behandlas i projektet.]])&gt;0,Tabell2[[#Headers],[En persons sexualliv]],0)</f>
        <v>#VALUE!</v>
      </c>
      <c r="AA232" s="22" t="e">
        <f>IF(FIND(Tabell2[[#Headers],[Politiska åsikter]],Tabell2[[#This Row],[2.2 Ange vilken typ av känsliga personuppgifter som kommer behandlas i projektet.]])&gt;0,Tabell2[[#Headers],[Politiska åsikter]],0)</f>
        <v>#VALUE!</v>
      </c>
      <c r="AB232" s="22" t="e">
        <f>IF(FIND(Tabell2[[#Headers],[Religiös eller filosofisk övertygelse]],Tabell2[[#This Row],[2.2 Ange vilken typ av känsliga personuppgifter som kommer behandlas i projektet.]])&gt;0,Tabell2[[#Headers],[Religiös eller filosofisk övertygelse]],0)</f>
        <v>#VALUE!</v>
      </c>
      <c r="AC232" s="1" t="s">
        <v>2672</v>
      </c>
      <c r="AD232" s="1"/>
      <c r="AE232" s="26" t="s">
        <v>2743</v>
      </c>
      <c r="AF232" s="10" t="s">
        <v>174</v>
      </c>
      <c r="AG232" s="10">
        <f>IF(Tabell2[[#This Row],[Beräknat startdatum]]="Godkännandedatum",INDEX('EPM diarie'!D:H,MATCH(Tabell2[[#This Row],[DNR]],'EPM diarie'!D:D,0),5),Tabell2[[#This Row],[Beräknat startdatum]])</f>
        <v>44028</v>
      </c>
      <c r="AH232" s="26" t="s">
        <v>2811</v>
      </c>
      <c r="AI232" s="10">
        <v>44104</v>
      </c>
      <c r="AJ232" s="22">
        <f>Tabell2[[#This Row],[Beräknat slutdatum]]-Tabell2[[#This Row],[Kolumn1]]</f>
        <v>76</v>
      </c>
      <c r="AK232" s="1" t="s">
        <v>2911</v>
      </c>
      <c r="AL232" s="1">
        <v>300</v>
      </c>
      <c r="AM232" s="1" t="s">
        <v>60</v>
      </c>
      <c r="AN232" s="2" t="s">
        <v>60</v>
      </c>
      <c r="AO232" s="54">
        <f>Tabell2[[#This Row],[Beräknat slutdatum]]-Tabell2[[#This Row],[Kolumn1]]</f>
        <v>76</v>
      </c>
    </row>
    <row r="233" spans="1:41" x14ac:dyDescent="0.25">
      <c r="A233" s="19" t="s">
        <v>1364</v>
      </c>
      <c r="B233" s="20" t="str">
        <f>INDEX('EPM diarie'!D:E,MATCH(Tabell2[[#This Row],[DNR]],'EPM diarie'!D:D,0),2)</f>
        <v>Snabbtest av antikroppar mot SARS-CoV-2 - RAD kohorten (Rapid Antibody Detection Cohort)</v>
      </c>
      <c r="C233" s="1" t="s">
        <v>27</v>
      </c>
      <c r="D233" s="1" t="s">
        <v>52</v>
      </c>
      <c r="E233" s="1" t="str">
        <f>INDEX('EPM diarie'!D:J,MATCH(Tabell2[[#This Row],[DNR]],'EPM diarie'!D:D,0),7)</f>
        <v>Stockholms</v>
      </c>
      <c r="F233" s="1" t="s">
        <v>27</v>
      </c>
      <c r="G233" s="1"/>
      <c r="H233" s="1"/>
      <c r="I233" s="1" t="s">
        <v>163</v>
      </c>
      <c r="J233" s="1"/>
      <c r="K233" s="1"/>
      <c r="L233" s="1"/>
      <c r="M233" s="1" t="s">
        <v>29</v>
      </c>
      <c r="N233" s="1" t="s">
        <v>2563</v>
      </c>
      <c r="O23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3" s="22" t="e">
        <f>IF(FIND(Tabell2[[#Headers],[4 § 4 Forskningen avser ett fysiskt ingrepp på en avliden människa.]],Tabell2[[#This Row],[2.1 På vilket eller vilka sätt handlar projektet om forskning]])&gt;0,Tabell2[[#Headers],[4 § 4 Forskningen avser ett fysiskt ingrepp på en avliden människa.]],0)</f>
        <v>#VALUE!</v>
      </c>
      <c r="T23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3" s="1" t="s">
        <v>30</v>
      </c>
      <c r="V233" s="22" t="str">
        <f>IF(FIND(Tabell2[[#Headers],[Hälsa]],Tabell2[[#This Row],[2.2 Ange vilken typ av känsliga personuppgifter som kommer behandlas i projektet.]])&gt;0,Tabell2[[#Headers],[Hälsa]],0)</f>
        <v>Hälsa</v>
      </c>
      <c r="W233" s="22" t="e">
        <f>IF(FIND(Tabell2[[#Headers],[Genetiska uppgifter]],Tabell2[[#This Row],[2.2 Ange vilken typ av känsliga personuppgifter som kommer behandlas i projektet.]])&gt;0,Tabell2[[#Headers],[Genetiska uppgifter]],0)</f>
        <v>#VALUE!</v>
      </c>
      <c r="X233" s="22" t="e">
        <f>IF(FIND(Tabell2[[#Headers],[Ras eller etniskt ursprung]],Tabell2[[#This Row],[2.2 Ange vilken typ av känsliga personuppgifter som kommer behandlas i projektet.]])&gt;0,Tabell2[[#Headers],[Ras eller etniskt ursprung]],0)</f>
        <v>#VALUE!</v>
      </c>
      <c r="Y233" s="22" t="e">
        <f>IF(FIND(Tabell2[[#Headers],[Biometriska uppgifter]],Tabell2[[#This Row],[2.2 Ange vilken typ av känsliga personuppgifter som kommer behandlas i projektet.]])&gt;0,Tabell2[[#Headers],[Biometriska uppgifter]],0)</f>
        <v>#VALUE!</v>
      </c>
      <c r="Z233" s="22" t="e">
        <f>IF(FIND(Tabell2[[#Headers],[En persons sexualliv]],Tabell2[[#This Row],[2.2 Ange vilken typ av känsliga personuppgifter som kommer behandlas i projektet.]])&gt;0,Tabell2[[#Headers],[En persons sexualliv]],0)</f>
        <v>#VALUE!</v>
      </c>
      <c r="AA233" s="22" t="e">
        <f>IF(FIND(Tabell2[[#Headers],[Politiska åsikter]],Tabell2[[#This Row],[2.2 Ange vilken typ av känsliga personuppgifter som kommer behandlas i projektet.]])&gt;0,Tabell2[[#Headers],[Politiska åsikter]],0)</f>
        <v>#VALUE!</v>
      </c>
      <c r="AB233" s="22" t="e">
        <f>IF(FIND(Tabell2[[#Headers],[Religiös eller filosofisk övertygelse]],Tabell2[[#This Row],[2.2 Ange vilken typ av känsliga personuppgifter som kommer behandlas i projektet.]])&gt;0,Tabell2[[#Headers],[Religiös eller filosofisk övertygelse]],0)</f>
        <v>#VALUE!</v>
      </c>
      <c r="AC233" s="1" t="s">
        <v>2673</v>
      </c>
      <c r="AD233" s="1"/>
      <c r="AE233" s="27">
        <v>43997</v>
      </c>
      <c r="AF233" s="10">
        <f>Tabell2[[#This Row],[5.1 Beräknat startdatum]]</f>
        <v>43997</v>
      </c>
      <c r="AG233" s="10">
        <f>IF(Tabell2[[#This Row],[Beräknat startdatum]]="Godkännandedatum",INDEX('EPM diarie'!D:H,MATCH(Tabell2[[#This Row],[DNR]],'EPM diarie'!D:D,0),5),Tabell2[[#This Row],[Beräknat startdatum]])</f>
        <v>43997</v>
      </c>
      <c r="AH233" s="27">
        <v>45823</v>
      </c>
      <c r="AI233" s="10">
        <f>Tabell2[[#This Row],[5.2 Beräknat slutdatum]]</f>
        <v>45823</v>
      </c>
      <c r="AJ233" s="22">
        <f>Tabell2[[#This Row],[Beräknat slutdatum]]-Tabell2[[#This Row],[Kolumn1]]</f>
        <v>1826</v>
      </c>
      <c r="AK233" s="1" t="s">
        <v>2912</v>
      </c>
      <c r="AL233" s="1">
        <v>200000</v>
      </c>
      <c r="AM233" s="1" t="s">
        <v>29</v>
      </c>
      <c r="AN233" s="2" t="s">
        <v>60</v>
      </c>
      <c r="AO233" s="54">
        <f>Tabell2[[#This Row],[Beräknat slutdatum]]-Tabell2[[#This Row],[Kolumn1]]</f>
        <v>1826</v>
      </c>
    </row>
    <row r="234" spans="1:41" x14ac:dyDescent="0.25">
      <c r="A234" s="19" t="s">
        <v>929</v>
      </c>
      <c r="B234" s="20" t="str">
        <f>INDEX('EPM diarie'!D:E,MATCH(Tabell2[[#This Row],[DNR]],'EPM diarie'!D:D,0),2)</f>
        <v>Den psykiska hälsan hos medicinstudenter som volontärarbetar under C0VID-19 krisen</v>
      </c>
      <c r="C234" s="1" t="s">
        <v>27</v>
      </c>
      <c r="D234" s="1" t="s">
        <v>52</v>
      </c>
      <c r="E234" s="1" t="str">
        <f>INDEX('EPM diarie'!D:J,MATCH(Tabell2[[#This Row],[DNR]],'EPM diarie'!D:D,0),7)</f>
        <v>Stockholms</v>
      </c>
      <c r="F234" s="1" t="s">
        <v>27</v>
      </c>
      <c r="G234" s="1"/>
      <c r="H234" s="1"/>
      <c r="I234" s="1" t="s">
        <v>163</v>
      </c>
      <c r="J234" s="1"/>
      <c r="K234" s="1"/>
      <c r="L234" s="1"/>
      <c r="M234" s="1" t="s">
        <v>29</v>
      </c>
      <c r="N234" s="1" t="s">
        <v>2572</v>
      </c>
      <c r="O23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4" s="22" t="e">
        <f>IF(FIND(Tabell2[[#Headers],[4 § 4 Forskningen avser ett fysiskt ingrepp på en avliden människa.]],Tabell2[[#This Row],[2.1 På vilket eller vilka sätt handlar projektet om forskning]])&gt;0,Tabell2[[#Headers],[4 § 4 Forskningen avser ett fysiskt ingrepp på en avliden människa.]],0)</f>
        <v>#VALUE!</v>
      </c>
      <c r="T23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4" s="1" t="s">
        <v>30</v>
      </c>
      <c r="V234" s="22" t="str">
        <f>IF(FIND(Tabell2[[#Headers],[Hälsa]],Tabell2[[#This Row],[2.2 Ange vilken typ av känsliga personuppgifter som kommer behandlas i projektet.]])&gt;0,Tabell2[[#Headers],[Hälsa]],0)</f>
        <v>Hälsa</v>
      </c>
      <c r="W234" s="22" t="e">
        <f>IF(FIND(Tabell2[[#Headers],[Genetiska uppgifter]],Tabell2[[#This Row],[2.2 Ange vilken typ av känsliga personuppgifter som kommer behandlas i projektet.]])&gt;0,Tabell2[[#Headers],[Genetiska uppgifter]],0)</f>
        <v>#VALUE!</v>
      </c>
      <c r="X234" s="22" t="e">
        <f>IF(FIND(Tabell2[[#Headers],[Ras eller etniskt ursprung]],Tabell2[[#This Row],[2.2 Ange vilken typ av känsliga personuppgifter som kommer behandlas i projektet.]])&gt;0,Tabell2[[#Headers],[Ras eller etniskt ursprung]],0)</f>
        <v>#VALUE!</v>
      </c>
      <c r="Y234" s="22" t="e">
        <f>IF(FIND(Tabell2[[#Headers],[Biometriska uppgifter]],Tabell2[[#This Row],[2.2 Ange vilken typ av känsliga personuppgifter som kommer behandlas i projektet.]])&gt;0,Tabell2[[#Headers],[Biometriska uppgifter]],0)</f>
        <v>#VALUE!</v>
      </c>
      <c r="Z234" s="22" t="e">
        <f>IF(FIND(Tabell2[[#Headers],[En persons sexualliv]],Tabell2[[#This Row],[2.2 Ange vilken typ av känsliga personuppgifter som kommer behandlas i projektet.]])&gt;0,Tabell2[[#Headers],[En persons sexualliv]],0)</f>
        <v>#VALUE!</v>
      </c>
      <c r="AA234" s="22" t="e">
        <f>IF(FIND(Tabell2[[#Headers],[Politiska åsikter]],Tabell2[[#This Row],[2.2 Ange vilken typ av känsliga personuppgifter som kommer behandlas i projektet.]])&gt;0,Tabell2[[#Headers],[Politiska åsikter]],0)</f>
        <v>#VALUE!</v>
      </c>
      <c r="AB234" s="22" t="e">
        <f>IF(FIND(Tabell2[[#Headers],[Religiös eller filosofisk övertygelse]],Tabell2[[#This Row],[2.2 Ange vilken typ av känsliga personuppgifter som kommer behandlas i projektet.]])&gt;0,Tabell2[[#Headers],[Religiös eller filosofisk övertygelse]],0)</f>
        <v>#VALUE!</v>
      </c>
      <c r="AC234" s="1" t="s">
        <v>2674</v>
      </c>
      <c r="AD234" s="1"/>
      <c r="AE234" s="26" t="s">
        <v>2744</v>
      </c>
      <c r="AF234" s="10" t="s">
        <v>174</v>
      </c>
      <c r="AG234" s="10">
        <f>IF(Tabell2[[#This Row],[Beräknat startdatum]]="Godkännandedatum",INDEX('EPM diarie'!D:H,MATCH(Tabell2[[#This Row],[DNR]],'EPM diarie'!D:D,0),5),Tabell2[[#This Row],[Beräknat startdatum]])</f>
        <v>44029</v>
      </c>
      <c r="AH234" s="26" t="s">
        <v>2812</v>
      </c>
      <c r="AI234" s="10">
        <v>44943</v>
      </c>
      <c r="AJ234" s="22">
        <f>Tabell2[[#This Row],[Beräknat slutdatum]]-Tabell2[[#This Row],[Kolumn1]]</f>
        <v>914</v>
      </c>
      <c r="AK234" s="1" t="s">
        <v>2913</v>
      </c>
      <c r="AL234" s="1">
        <v>258</v>
      </c>
      <c r="AM234" s="1" t="s">
        <v>29</v>
      </c>
      <c r="AN234" s="2" t="s">
        <v>29</v>
      </c>
      <c r="AO234" s="54">
        <f>Tabell2[[#This Row],[Beräknat slutdatum]]-Tabell2[[#This Row],[Kolumn1]]</f>
        <v>914</v>
      </c>
    </row>
    <row r="235" spans="1:41" x14ac:dyDescent="0.25">
      <c r="A235" s="19" t="s">
        <v>1163</v>
      </c>
      <c r="B235" s="20" t="str">
        <f>INDEX('EPM diarie'!D:E,MATCH(Tabell2[[#This Row],[DNR]],'EPM diarie'!D:D,0),2)</f>
        <v>Immunitetsutveckling, antikroppsfunktion och virusdiversitet vid SARS-Cov2 och andra respiratoriska virusinfektioner</v>
      </c>
      <c r="C235" s="1" t="s">
        <v>27</v>
      </c>
      <c r="D235" s="1" t="s">
        <v>105</v>
      </c>
      <c r="E235" s="1" t="str">
        <f>INDEX('EPM diarie'!D:J,MATCH(Tabell2[[#This Row],[DNR]],'EPM diarie'!D:D,0),7)</f>
        <v>Södra</v>
      </c>
      <c r="F235" s="1" t="s">
        <v>27</v>
      </c>
      <c r="G235" s="1"/>
      <c r="H235" s="1"/>
      <c r="I235" s="1"/>
      <c r="J235" s="1"/>
      <c r="K235" s="1"/>
      <c r="L235" s="1" t="s">
        <v>166</v>
      </c>
      <c r="M235" s="1" t="s">
        <v>29</v>
      </c>
      <c r="N235" s="1" t="s">
        <v>2563</v>
      </c>
      <c r="O23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5" s="22" t="e">
        <f>IF(FIND(Tabell2[[#Headers],[4 § 4 Forskningen avser ett fysiskt ingrepp på en avliden människa.]],Tabell2[[#This Row],[2.1 På vilket eller vilka sätt handlar projektet om forskning]])&gt;0,Tabell2[[#Headers],[4 § 4 Forskningen avser ett fysiskt ingrepp på en avliden människa.]],0)</f>
        <v>#VALUE!</v>
      </c>
      <c r="T23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5" s="1" t="s">
        <v>1801</v>
      </c>
      <c r="V235" s="22" t="str">
        <f>IF(FIND(Tabell2[[#Headers],[Hälsa]],Tabell2[[#This Row],[2.2 Ange vilken typ av känsliga personuppgifter som kommer behandlas i projektet.]])&gt;0,Tabell2[[#Headers],[Hälsa]],0)</f>
        <v>Hälsa</v>
      </c>
      <c r="W235" s="22" t="e">
        <f>IF(FIND(Tabell2[[#Headers],[Genetiska uppgifter]],Tabell2[[#This Row],[2.2 Ange vilken typ av känsliga personuppgifter som kommer behandlas i projektet.]])&gt;0,Tabell2[[#Headers],[Genetiska uppgifter]],0)</f>
        <v>#VALUE!</v>
      </c>
      <c r="X235" s="22" t="e">
        <f>IF(FIND(Tabell2[[#Headers],[Ras eller etniskt ursprung]],Tabell2[[#This Row],[2.2 Ange vilken typ av känsliga personuppgifter som kommer behandlas i projektet.]])&gt;0,Tabell2[[#Headers],[Ras eller etniskt ursprung]],0)</f>
        <v>#VALUE!</v>
      </c>
      <c r="Y235" s="22" t="str">
        <f>IF(FIND(Tabell2[[#Headers],[Biometriska uppgifter]],Tabell2[[#This Row],[2.2 Ange vilken typ av känsliga personuppgifter som kommer behandlas i projektet.]])&gt;0,Tabell2[[#Headers],[Biometriska uppgifter]],0)</f>
        <v>Biometriska uppgifter</v>
      </c>
      <c r="Z235" s="22" t="e">
        <f>IF(FIND(Tabell2[[#Headers],[En persons sexualliv]],Tabell2[[#This Row],[2.2 Ange vilken typ av känsliga personuppgifter som kommer behandlas i projektet.]])&gt;0,Tabell2[[#Headers],[En persons sexualliv]],0)</f>
        <v>#VALUE!</v>
      </c>
      <c r="AA235" s="22" t="e">
        <f>IF(FIND(Tabell2[[#Headers],[Politiska åsikter]],Tabell2[[#This Row],[2.2 Ange vilken typ av känsliga personuppgifter som kommer behandlas i projektet.]])&gt;0,Tabell2[[#Headers],[Politiska åsikter]],0)</f>
        <v>#VALUE!</v>
      </c>
      <c r="AB235" s="22" t="e">
        <f>IF(FIND(Tabell2[[#Headers],[Religiös eller filosofisk övertygelse]],Tabell2[[#This Row],[2.2 Ange vilken typ av känsliga personuppgifter som kommer behandlas i projektet.]])&gt;0,Tabell2[[#Headers],[Religiös eller filosofisk övertygelse]],0)</f>
        <v>#VALUE!</v>
      </c>
      <c r="AC235" s="1" t="s">
        <v>2675</v>
      </c>
      <c r="AD235" s="1"/>
      <c r="AE235" s="26" t="s">
        <v>1951</v>
      </c>
      <c r="AF235" s="10" t="s">
        <v>174</v>
      </c>
      <c r="AG235" s="10">
        <f>IF(Tabell2[[#This Row],[Beräknat startdatum]]="Godkännandedatum",INDEX('EPM diarie'!D:H,MATCH(Tabell2[[#This Row],[DNR]],'EPM diarie'!D:D,0),5),Tabell2[[#This Row],[Beräknat startdatum]])</f>
        <v>44029</v>
      </c>
      <c r="AH235" s="26" t="s">
        <v>2813</v>
      </c>
      <c r="AI235" s="10">
        <v>47603</v>
      </c>
      <c r="AJ235" s="22">
        <f>Tabell2[[#This Row],[Beräknat slutdatum]]-Tabell2[[#This Row],[Kolumn1]]</f>
        <v>3574</v>
      </c>
      <c r="AK235" s="1">
        <v>300</v>
      </c>
      <c r="AL235" s="1">
        <v>300</v>
      </c>
      <c r="AM235" s="1" t="s">
        <v>60</v>
      </c>
      <c r="AN235" s="2" t="s">
        <v>60</v>
      </c>
      <c r="AO235" s="54">
        <f>Tabell2[[#This Row],[Beräknat slutdatum]]-Tabell2[[#This Row],[Kolumn1]]</f>
        <v>3574</v>
      </c>
    </row>
    <row r="236" spans="1:41" x14ac:dyDescent="0.25">
      <c r="A236" s="19" t="s">
        <v>1238</v>
      </c>
      <c r="B236" s="20" t="str">
        <f>INDEX('EPM diarie'!D:E,MATCH(Tabell2[[#This Row],[DNR]],'EPM diarie'!D:D,0),2)</f>
        <v>Coronavirus ur ett folkhälsoperspektiv; riskfaktorer för Covid-19 immunitet och långsiktiga hälsoeffekter</v>
      </c>
      <c r="C236" s="1" t="s">
        <v>27</v>
      </c>
      <c r="D236" s="1" t="s">
        <v>52</v>
      </c>
      <c r="E236" s="1" t="str">
        <f>INDEX('EPM diarie'!D:J,MATCH(Tabell2[[#This Row],[DNR]],'EPM diarie'!D:D,0),7)</f>
        <v>Stockholms</v>
      </c>
      <c r="F236" s="1" t="s">
        <v>2559</v>
      </c>
      <c r="G236" s="1"/>
      <c r="H236" s="1"/>
      <c r="I236" s="1" t="s">
        <v>163</v>
      </c>
      <c r="J236" s="1"/>
      <c r="K236" s="1"/>
      <c r="L236" s="1"/>
      <c r="M236" s="1" t="s">
        <v>29</v>
      </c>
      <c r="N236" s="1" t="s">
        <v>2561</v>
      </c>
      <c r="O23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6"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6" s="22" t="e">
        <f>IF(FIND(Tabell2[[#Headers],[4 § 4 Forskningen avser ett fysiskt ingrepp på en avliden människa.]],Tabell2[[#This Row],[2.1 På vilket eller vilka sätt handlar projektet om forskning]])&gt;0,Tabell2[[#Headers],[4 § 4 Forskningen avser ett fysiskt ingrepp på en avliden människa.]],0)</f>
        <v>#VALUE!</v>
      </c>
      <c r="T23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6" s="1" t="s">
        <v>146</v>
      </c>
      <c r="V236" s="22" t="str">
        <f>IF(FIND(Tabell2[[#Headers],[Hälsa]],Tabell2[[#This Row],[2.2 Ange vilken typ av känsliga personuppgifter som kommer behandlas i projektet.]])&gt;0,Tabell2[[#Headers],[Hälsa]],0)</f>
        <v>Hälsa</v>
      </c>
      <c r="W236" s="22" t="str">
        <f>IF(FIND(Tabell2[[#Headers],[Genetiska uppgifter]],Tabell2[[#This Row],[2.2 Ange vilken typ av känsliga personuppgifter som kommer behandlas i projektet.]])&gt;0,Tabell2[[#Headers],[Genetiska uppgifter]],0)</f>
        <v>Genetiska uppgifter</v>
      </c>
      <c r="X236" s="22" t="e">
        <f>IF(FIND(Tabell2[[#Headers],[Ras eller etniskt ursprung]],Tabell2[[#This Row],[2.2 Ange vilken typ av känsliga personuppgifter som kommer behandlas i projektet.]])&gt;0,Tabell2[[#Headers],[Ras eller etniskt ursprung]],0)</f>
        <v>#VALUE!</v>
      </c>
      <c r="Y236" s="22" t="e">
        <f>IF(FIND(Tabell2[[#Headers],[Biometriska uppgifter]],Tabell2[[#This Row],[2.2 Ange vilken typ av känsliga personuppgifter som kommer behandlas i projektet.]])&gt;0,Tabell2[[#Headers],[Biometriska uppgifter]],0)</f>
        <v>#VALUE!</v>
      </c>
      <c r="Z236" s="22" t="e">
        <f>IF(FIND(Tabell2[[#Headers],[En persons sexualliv]],Tabell2[[#This Row],[2.2 Ange vilken typ av känsliga personuppgifter som kommer behandlas i projektet.]])&gt;0,Tabell2[[#Headers],[En persons sexualliv]],0)</f>
        <v>#VALUE!</v>
      </c>
      <c r="AA236" s="22" t="e">
        <f>IF(FIND(Tabell2[[#Headers],[Politiska åsikter]],Tabell2[[#This Row],[2.2 Ange vilken typ av känsliga personuppgifter som kommer behandlas i projektet.]])&gt;0,Tabell2[[#Headers],[Politiska åsikter]],0)</f>
        <v>#VALUE!</v>
      </c>
      <c r="AB236" s="22" t="e">
        <f>IF(FIND(Tabell2[[#Headers],[Religiös eller filosofisk övertygelse]],Tabell2[[#This Row],[2.2 Ange vilken typ av känsliga personuppgifter som kommer behandlas i projektet.]])&gt;0,Tabell2[[#Headers],[Religiös eller filosofisk övertygelse]],0)</f>
        <v>#VALUE!</v>
      </c>
      <c r="AC236" s="1" t="s">
        <v>2676</v>
      </c>
      <c r="AD236" s="1"/>
      <c r="AE236" s="26" t="s">
        <v>2745</v>
      </c>
      <c r="AF236" s="10">
        <v>44043</v>
      </c>
      <c r="AG236" s="10">
        <f>IF(Tabell2[[#This Row],[Beräknat startdatum]]="Godkännandedatum",INDEX('EPM diarie'!D:H,MATCH(Tabell2[[#This Row],[DNR]],'EPM diarie'!D:D,0),5),Tabell2[[#This Row],[Beräknat startdatum]])</f>
        <v>44043</v>
      </c>
      <c r="AH236" s="26" t="s">
        <v>2814</v>
      </c>
      <c r="AI236" s="10">
        <v>44926</v>
      </c>
      <c r="AJ236" s="22">
        <f>Tabell2[[#This Row],[Beräknat slutdatum]]-Tabell2[[#This Row],[Kolumn1]]</f>
        <v>883</v>
      </c>
      <c r="AK236" s="1" t="s">
        <v>2914</v>
      </c>
      <c r="AL236" s="1">
        <v>3064</v>
      </c>
      <c r="AM236" s="1" t="s">
        <v>29</v>
      </c>
      <c r="AN236" s="2" t="s">
        <v>60</v>
      </c>
      <c r="AO236" s="54">
        <f>Tabell2[[#This Row],[Beräknat slutdatum]]-Tabell2[[#This Row],[Kolumn1]]</f>
        <v>883</v>
      </c>
    </row>
    <row r="237" spans="1:41" x14ac:dyDescent="0.25">
      <c r="A237" s="19" t="s">
        <v>1252</v>
      </c>
      <c r="B237" s="20" t="str">
        <f>INDEX('EPM diarie'!D:E,MATCH(Tabell2[[#This Row],[DNR]],'EPM diarie'!D:D,0),2)</f>
        <v>Utvärdering av snabbtester mot Covid-19</v>
      </c>
      <c r="C237" s="1" t="s">
        <v>27</v>
      </c>
      <c r="D237" s="1" t="s">
        <v>34</v>
      </c>
      <c r="E237" s="1" t="str">
        <f>INDEX('EPM diarie'!D:J,MATCH(Tabell2[[#This Row],[DNR]],'EPM diarie'!D:D,0),7)</f>
        <v>Stockholms</v>
      </c>
      <c r="F237" s="1" t="s">
        <v>27</v>
      </c>
      <c r="G237" s="1"/>
      <c r="H237" s="1"/>
      <c r="I237" s="1" t="s">
        <v>163</v>
      </c>
      <c r="J237" s="1"/>
      <c r="K237" s="1"/>
      <c r="L237" s="1"/>
      <c r="M237" s="1" t="s">
        <v>29</v>
      </c>
      <c r="N237" s="1" t="s">
        <v>2567</v>
      </c>
      <c r="O237"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7"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7"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7"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7" s="22" t="e">
        <f>IF(FIND(Tabell2[[#Headers],[4 § 4 Forskningen avser ett fysiskt ingrepp på en avliden människa.]],Tabell2[[#This Row],[2.1 På vilket eller vilka sätt handlar projektet om forskning]])&gt;0,Tabell2[[#Headers],[4 § 4 Forskningen avser ett fysiskt ingrepp på en avliden människa.]],0)</f>
        <v>#VALUE!</v>
      </c>
      <c r="T237"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7" s="1" t="s">
        <v>30</v>
      </c>
      <c r="V237" s="22" t="str">
        <f>IF(FIND(Tabell2[[#Headers],[Hälsa]],Tabell2[[#This Row],[2.2 Ange vilken typ av känsliga personuppgifter som kommer behandlas i projektet.]])&gt;0,Tabell2[[#Headers],[Hälsa]],0)</f>
        <v>Hälsa</v>
      </c>
      <c r="W237" s="22" t="e">
        <f>IF(FIND(Tabell2[[#Headers],[Genetiska uppgifter]],Tabell2[[#This Row],[2.2 Ange vilken typ av känsliga personuppgifter som kommer behandlas i projektet.]])&gt;0,Tabell2[[#Headers],[Genetiska uppgifter]],0)</f>
        <v>#VALUE!</v>
      </c>
      <c r="X237" s="22" t="e">
        <f>IF(FIND(Tabell2[[#Headers],[Ras eller etniskt ursprung]],Tabell2[[#This Row],[2.2 Ange vilken typ av känsliga personuppgifter som kommer behandlas i projektet.]])&gt;0,Tabell2[[#Headers],[Ras eller etniskt ursprung]],0)</f>
        <v>#VALUE!</v>
      </c>
      <c r="Y237" s="22" t="e">
        <f>IF(FIND(Tabell2[[#Headers],[Biometriska uppgifter]],Tabell2[[#This Row],[2.2 Ange vilken typ av känsliga personuppgifter som kommer behandlas i projektet.]])&gt;0,Tabell2[[#Headers],[Biometriska uppgifter]],0)</f>
        <v>#VALUE!</v>
      </c>
      <c r="Z237" s="22" t="e">
        <f>IF(FIND(Tabell2[[#Headers],[En persons sexualliv]],Tabell2[[#This Row],[2.2 Ange vilken typ av känsliga personuppgifter som kommer behandlas i projektet.]])&gt;0,Tabell2[[#Headers],[En persons sexualliv]],0)</f>
        <v>#VALUE!</v>
      </c>
      <c r="AA237" s="22" t="e">
        <f>IF(FIND(Tabell2[[#Headers],[Politiska åsikter]],Tabell2[[#This Row],[2.2 Ange vilken typ av känsliga personuppgifter som kommer behandlas i projektet.]])&gt;0,Tabell2[[#Headers],[Politiska åsikter]],0)</f>
        <v>#VALUE!</v>
      </c>
      <c r="AB237" s="22" t="e">
        <f>IF(FIND(Tabell2[[#Headers],[Religiös eller filosofisk övertygelse]],Tabell2[[#This Row],[2.2 Ange vilken typ av känsliga personuppgifter som kommer behandlas i projektet.]])&gt;0,Tabell2[[#Headers],[Religiös eller filosofisk övertygelse]],0)</f>
        <v>#VALUE!</v>
      </c>
      <c r="AC237" s="1" t="s">
        <v>2677</v>
      </c>
      <c r="AD237" s="1"/>
      <c r="AE237" s="26" t="s">
        <v>1892</v>
      </c>
      <c r="AF237" s="10" t="s">
        <v>174</v>
      </c>
      <c r="AG237" s="10">
        <f>IF(Tabell2[[#This Row],[Beräknat startdatum]]="Godkännandedatum",INDEX('EPM diarie'!D:H,MATCH(Tabell2[[#This Row],[DNR]],'EPM diarie'!D:D,0),5),Tabell2[[#This Row],[Beräknat startdatum]])</f>
        <v>44033</v>
      </c>
      <c r="AH237" s="26" t="s">
        <v>2019</v>
      </c>
      <c r="AI237" s="10">
        <v>44043</v>
      </c>
      <c r="AJ237" s="22">
        <f>Tabell2[[#This Row],[Beräknat slutdatum]]-Tabell2[[#This Row],[Kolumn1]]</f>
        <v>10</v>
      </c>
      <c r="AK237" s="1" t="s">
        <v>2915</v>
      </c>
      <c r="AL237" s="1">
        <v>300</v>
      </c>
      <c r="AM237" s="1" t="s">
        <v>29</v>
      </c>
      <c r="AN237" s="2" t="s">
        <v>60</v>
      </c>
      <c r="AO237" s="54">
        <f>Tabell2[[#This Row],[Beräknat slutdatum]]-Tabell2[[#This Row],[Kolumn1]]</f>
        <v>10</v>
      </c>
    </row>
    <row r="238" spans="1:41" x14ac:dyDescent="0.25">
      <c r="A238" s="19" t="s">
        <v>867</v>
      </c>
      <c r="B238" s="20" t="str">
        <f>INDEX('EPM diarie'!D:E,MATCH(Tabell2[[#This Row],[DNR]],'EPM diarie'!D:D,0),2)</f>
        <v>Studier av SARS-CoV-2 patogenitet och aktivitet i organ från avlidna Covid-19 patienter.</v>
      </c>
      <c r="C238" s="1" t="s">
        <v>27</v>
      </c>
      <c r="D238" s="1" t="s">
        <v>205</v>
      </c>
      <c r="E238" s="1" t="str">
        <f>INDEX('EPM diarie'!D:J,MATCH(Tabell2[[#This Row],[DNR]],'EPM diarie'!D:D,0),7)</f>
        <v>Stockholms</v>
      </c>
      <c r="F238" s="1" t="s">
        <v>27</v>
      </c>
      <c r="G238" s="1"/>
      <c r="H238" s="1"/>
      <c r="I238" s="1" t="s">
        <v>163</v>
      </c>
      <c r="J238" s="1"/>
      <c r="K238" s="1"/>
      <c r="L238" s="1"/>
      <c r="M238" s="1" t="s">
        <v>29</v>
      </c>
      <c r="N238" s="1" t="s">
        <v>2575</v>
      </c>
      <c r="O238" s="22" t="e">
        <f>IF(FIND(Tabell2[[#Headers],[3 § 1 Forskningen kommer att samla in känsliga personuppgifter]],Tabell2[[#This Row],[2.1 På vilket eller vilka sätt handlar projektet om forskning]])&gt;0,Tabell2[[#Headers],[3 § 1 Forskningen kommer att samla in känsliga personuppgifter]],0)</f>
        <v>#VALUE!</v>
      </c>
      <c r="P238" s="22" t="e">
        <f>IF(FIND(Tabell2[[#Headers],[4 § 1 Forskningen innebär ett fysiskt ingrepp på en forskningsperson]],Tabell2[[#This Row],[2.1 På vilket eller vilka sätt handlar projektet om forskning]])&gt;0,Tabell2[[#Headers],[4 § 1 Forskningen innebär ett fysiskt ingrepp på en forskningsperson]],0)</f>
        <v>#VALUE!</v>
      </c>
      <c r="Q238"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8"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8" s="22" t="e">
        <f>IF(FIND(Tabell2[[#Headers],[4 § 4 Forskningen avser ett fysiskt ingrepp på en avliden människa.]],Tabell2[[#This Row],[2.1 På vilket eller vilka sätt handlar projektet om forskning]])&gt;0,Tabell2[[#Headers],[4 § 4 Forskningen avser ett fysiskt ingrepp på en avliden människa.]],0)</f>
        <v>#VALUE!</v>
      </c>
      <c r="T238" s="22" t="str">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4 § 5 Forskningen avser studier på biologiskt material som tagits från en avliden människa</v>
      </c>
      <c r="U238" s="1" t="s">
        <v>30</v>
      </c>
      <c r="V238" s="22" t="str">
        <f>IF(FIND(Tabell2[[#Headers],[Hälsa]],Tabell2[[#This Row],[2.2 Ange vilken typ av känsliga personuppgifter som kommer behandlas i projektet.]])&gt;0,Tabell2[[#Headers],[Hälsa]],0)</f>
        <v>Hälsa</v>
      </c>
      <c r="W238" s="22" t="e">
        <f>IF(FIND(Tabell2[[#Headers],[Genetiska uppgifter]],Tabell2[[#This Row],[2.2 Ange vilken typ av känsliga personuppgifter som kommer behandlas i projektet.]])&gt;0,Tabell2[[#Headers],[Genetiska uppgifter]],0)</f>
        <v>#VALUE!</v>
      </c>
      <c r="X238" s="22" t="e">
        <f>IF(FIND(Tabell2[[#Headers],[Ras eller etniskt ursprung]],Tabell2[[#This Row],[2.2 Ange vilken typ av känsliga personuppgifter som kommer behandlas i projektet.]])&gt;0,Tabell2[[#Headers],[Ras eller etniskt ursprung]],0)</f>
        <v>#VALUE!</v>
      </c>
      <c r="Y238" s="22" t="e">
        <f>IF(FIND(Tabell2[[#Headers],[Biometriska uppgifter]],Tabell2[[#This Row],[2.2 Ange vilken typ av känsliga personuppgifter som kommer behandlas i projektet.]])&gt;0,Tabell2[[#Headers],[Biometriska uppgifter]],0)</f>
        <v>#VALUE!</v>
      </c>
      <c r="Z238" s="22" t="e">
        <f>IF(FIND(Tabell2[[#Headers],[En persons sexualliv]],Tabell2[[#This Row],[2.2 Ange vilken typ av känsliga personuppgifter som kommer behandlas i projektet.]])&gt;0,Tabell2[[#Headers],[En persons sexualliv]],0)</f>
        <v>#VALUE!</v>
      </c>
      <c r="AA238" s="22" t="e">
        <f>IF(FIND(Tabell2[[#Headers],[Politiska åsikter]],Tabell2[[#This Row],[2.2 Ange vilken typ av känsliga personuppgifter som kommer behandlas i projektet.]])&gt;0,Tabell2[[#Headers],[Politiska åsikter]],0)</f>
        <v>#VALUE!</v>
      </c>
      <c r="AB238" s="22" t="e">
        <f>IF(FIND(Tabell2[[#Headers],[Religiös eller filosofisk övertygelse]],Tabell2[[#This Row],[2.2 Ange vilken typ av känsliga personuppgifter som kommer behandlas i projektet.]])&gt;0,Tabell2[[#Headers],[Religiös eller filosofisk övertygelse]],0)</f>
        <v>#VALUE!</v>
      </c>
      <c r="AC238" s="1" t="s">
        <v>2678</v>
      </c>
      <c r="AD238" s="1"/>
      <c r="AE238" s="27">
        <v>43952</v>
      </c>
      <c r="AF238" s="10">
        <f>Tabell2[[#This Row],[5.1 Beräknat startdatum]]</f>
        <v>43952</v>
      </c>
      <c r="AG238" s="10">
        <f>IF(Tabell2[[#This Row],[Beräknat startdatum]]="Godkännandedatum",INDEX('EPM diarie'!D:H,MATCH(Tabell2[[#This Row],[DNR]],'EPM diarie'!D:D,0),5),Tabell2[[#This Row],[Beräknat startdatum]])</f>
        <v>43952</v>
      </c>
      <c r="AH238" s="27">
        <v>44317</v>
      </c>
      <c r="AI238" s="10">
        <f>Tabell2[[#This Row],[5.2 Beräknat slutdatum]]</f>
        <v>44317</v>
      </c>
      <c r="AJ238" s="22">
        <f>Tabell2[[#This Row],[Beräknat slutdatum]]-Tabell2[[#This Row],[Kolumn1]]</f>
        <v>365</v>
      </c>
      <c r="AK238" s="1" t="s">
        <v>2916</v>
      </c>
      <c r="AL238" s="1" t="s">
        <v>175</v>
      </c>
      <c r="AM238" s="1" t="s">
        <v>60</v>
      </c>
      <c r="AN238" s="2" t="s">
        <v>29</v>
      </c>
      <c r="AO238" s="54">
        <f>Tabell2[[#This Row],[Beräknat slutdatum]]-Tabell2[[#This Row],[Kolumn1]]</f>
        <v>365</v>
      </c>
    </row>
    <row r="239" spans="1:41" x14ac:dyDescent="0.25">
      <c r="A239" s="19" t="s">
        <v>1268</v>
      </c>
      <c r="B239" s="20" t="str">
        <f>INDEX('EPM diarie'!D:E,MATCH(Tabell2[[#This Row],[DNR]],'EPM diarie'!D:D,0),2)</f>
        <v>Har Alfa-1 antitrypsin och mutationer i Serpina1-genen betydelse för utfallet vid Covid-19 infektion?</v>
      </c>
      <c r="C239" s="1" t="s">
        <v>27</v>
      </c>
      <c r="D239" s="1" t="s">
        <v>1271</v>
      </c>
      <c r="E239" s="1" t="str">
        <f>INDEX('EPM diarie'!D:J,MATCH(Tabell2[[#This Row],[DNR]],'EPM diarie'!D:D,0),7)</f>
        <v>Södra</v>
      </c>
      <c r="F239" s="1" t="s">
        <v>2560</v>
      </c>
      <c r="G239" s="1"/>
      <c r="H239" s="1"/>
      <c r="I239" s="1" t="s">
        <v>163</v>
      </c>
      <c r="J239" s="1" t="s">
        <v>164</v>
      </c>
      <c r="K239" s="1"/>
      <c r="L239" s="1" t="s">
        <v>166</v>
      </c>
      <c r="M239" s="1" t="s">
        <v>29</v>
      </c>
      <c r="N239" s="1" t="s">
        <v>2561</v>
      </c>
      <c r="O239"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39"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39"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39"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39" s="22" t="e">
        <f>IF(FIND(Tabell2[[#Headers],[4 § 4 Forskningen avser ett fysiskt ingrepp på en avliden människa.]],Tabell2[[#This Row],[2.1 På vilket eller vilka sätt handlar projektet om forskning]])&gt;0,Tabell2[[#Headers],[4 § 4 Forskningen avser ett fysiskt ingrepp på en avliden människa.]],0)</f>
        <v>#VALUE!</v>
      </c>
      <c r="T239"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39" s="1" t="s">
        <v>2576</v>
      </c>
      <c r="V239" s="22" t="str">
        <f>IF(FIND(Tabell2[[#Headers],[Hälsa]],Tabell2[[#This Row],[2.2 Ange vilken typ av känsliga personuppgifter som kommer behandlas i projektet.]])&gt;0,Tabell2[[#Headers],[Hälsa]],0)</f>
        <v>Hälsa</v>
      </c>
      <c r="W239" s="22" t="str">
        <f>IF(FIND(Tabell2[[#Headers],[Genetiska uppgifter]],Tabell2[[#This Row],[2.2 Ange vilken typ av känsliga personuppgifter som kommer behandlas i projektet.]])&gt;0,Tabell2[[#Headers],[Genetiska uppgifter]],0)</f>
        <v>Genetiska uppgifter</v>
      </c>
      <c r="X239" s="22" t="str">
        <f>IF(FIND(Tabell2[[#Headers],[Ras eller etniskt ursprung]],Tabell2[[#This Row],[2.2 Ange vilken typ av känsliga personuppgifter som kommer behandlas i projektet.]])&gt;0,Tabell2[[#Headers],[Ras eller etniskt ursprung]],0)</f>
        <v>Ras eller etniskt ursprung</v>
      </c>
      <c r="Y239" s="22" t="str">
        <f>IF(FIND(Tabell2[[#Headers],[Biometriska uppgifter]],Tabell2[[#This Row],[2.2 Ange vilken typ av känsliga personuppgifter som kommer behandlas i projektet.]])&gt;0,Tabell2[[#Headers],[Biometriska uppgifter]],0)</f>
        <v>Biometriska uppgifter</v>
      </c>
      <c r="Z239" s="22" t="e">
        <f>IF(FIND(Tabell2[[#Headers],[En persons sexualliv]],Tabell2[[#This Row],[2.2 Ange vilken typ av känsliga personuppgifter som kommer behandlas i projektet.]])&gt;0,Tabell2[[#Headers],[En persons sexualliv]],0)</f>
        <v>#VALUE!</v>
      </c>
      <c r="AA239" s="22" t="e">
        <f>IF(FIND(Tabell2[[#Headers],[Politiska åsikter]],Tabell2[[#This Row],[2.2 Ange vilken typ av känsliga personuppgifter som kommer behandlas i projektet.]])&gt;0,Tabell2[[#Headers],[Politiska åsikter]],0)</f>
        <v>#VALUE!</v>
      </c>
      <c r="AB239" s="22" t="e">
        <f>IF(FIND(Tabell2[[#Headers],[Religiös eller filosofisk övertygelse]],Tabell2[[#This Row],[2.2 Ange vilken typ av känsliga personuppgifter som kommer behandlas i projektet.]])&gt;0,Tabell2[[#Headers],[Religiös eller filosofisk övertygelse]],0)</f>
        <v>#VALUE!</v>
      </c>
      <c r="AC239" s="1" t="s">
        <v>2679</v>
      </c>
      <c r="AD239" s="1"/>
      <c r="AE239" s="26" t="s">
        <v>141</v>
      </c>
      <c r="AF239" s="10">
        <v>43981</v>
      </c>
      <c r="AG239" s="10">
        <f>IF(Tabell2[[#This Row],[Beräknat startdatum]]="Godkännandedatum",INDEX('EPM diarie'!D:H,MATCH(Tabell2[[#This Row],[DNR]],'EPM diarie'!D:D,0),5),Tabell2[[#This Row],[Beräknat startdatum]])</f>
        <v>43981</v>
      </c>
      <c r="AH239" s="27">
        <v>44926</v>
      </c>
      <c r="AI239" s="10">
        <f>Tabell2[[#This Row],[5.2 Beräknat slutdatum]]</f>
        <v>44926</v>
      </c>
      <c r="AJ239" s="22">
        <f>Tabell2[[#This Row],[Beräknat slutdatum]]-Tabell2[[#This Row],[Kolumn1]]</f>
        <v>945</v>
      </c>
      <c r="AK239" s="1" t="s">
        <v>2917</v>
      </c>
      <c r="AL239" s="1">
        <v>200</v>
      </c>
      <c r="AM239" s="1" t="s">
        <v>29</v>
      </c>
      <c r="AN239" s="2" t="s">
        <v>60</v>
      </c>
      <c r="AO239" s="54">
        <f>Tabell2[[#This Row],[Beräknat slutdatum]]-Tabell2[[#This Row],[Kolumn1]]</f>
        <v>945</v>
      </c>
    </row>
    <row r="240" spans="1:41" x14ac:dyDescent="0.25">
      <c r="A240" s="19" t="s">
        <v>1461</v>
      </c>
      <c r="B240" s="20" t="str">
        <f>INDEX('EPM diarie'!D:E,MATCH(Tabell2[[#This Row],[DNR]],'EPM diarie'!D:D,0),2)</f>
        <v>Undersökning av presymptomatisk smitta vid covid-19.</v>
      </c>
      <c r="C240" s="1" t="s">
        <v>27</v>
      </c>
      <c r="D240" s="1" t="s">
        <v>157</v>
      </c>
      <c r="E240" s="1" t="str">
        <f>INDEX('EPM diarie'!D:J,MATCH(Tabell2[[#This Row],[DNR]],'EPM diarie'!D:D,0),7)</f>
        <v>Uppsala-Örebro</v>
      </c>
      <c r="F240" s="1" t="s">
        <v>27</v>
      </c>
      <c r="G240" s="1"/>
      <c r="H240" s="1" t="s">
        <v>162</v>
      </c>
      <c r="I240" s="1"/>
      <c r="J240" s="1"/>
      <c r="K240" s="1"/>
      <c r="L240" s="1"/>
      <c r="M240" s="1" t="s">
        <v>29</v>
      </c>
      <c r="N240" s="1" t="s">
        <v>2561</v>
      </c>
      <c r="O240"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0"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0"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0"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0" s="22" t="e">
        <f>IF(FIND(Tabell2[[#Headers],[4 § 4 Forskningen avser ett fysiskt ingrepp på en avliden människa.]],Tabell2[[#This Row],[2.1 På vilket eller vilka sätt handlar projektet om forskning]])&gt;0,Tabell2[[#Headers],[4 § 4 Forskningen avser ett fysiskt ingrepp på en avliden människa.]],0)</f>
        <v>#VALUE!</v>
      </c>
      <c r="T240"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0" s="1" t="s">
        <v>30</v>
      </c>
      <c r="V240" s="22" t="str">
        <f>IF(FIND(Tabell2[[#Headers],[Hälsa]],Tabell2[[#This Row],[2.2 Ange vilken typ av känsliga personuppgifter som kommer behandlas i projektet.]])&gt;0,Tabell2[[#Headers],[Hälsa]],0)</f>
        <v>Hälsa</v>
      </c>
      <c r="W240" s="22" t="e">
        <f>IF(FIND(Tabell2[[#Headers],[Genetiska uppgifter]],Tabell2[[#This Row],[2.2 Ange vilken typ av känsliga personuppgifter som kommer behandlas i projektet.]])&gt;0,Tabell2[[#Headers],[Genetiska uppgifter]],0)</f>
        <v>#VALUE!</v>
      </c>
      <c r="X240" s="22" t="e">
        <f>IF(FIND(Tabell2[[#Headers],[Ras eller etniskt ursprung]],Tabell2[[#This Row],[2.2 Ange vilken typ av känsliga personuppgifter som kommer behandlas i projektet.]])&gt;0,Tabell2[[#Headers],[Ras eller etniskt ursprung]],0)</f>
        <v>#VALUE!</v>
      </c>
      <c r="Y240" s="22" t="e">
        <f>IF(FIND(Tabell2[[#Headers],[Biometriska uppgifter]],Tabell2[[#This Row],[2.2 Ange vilken typ av känsliga personuppgifter som kommer behandlas i projektet.]])&gt;0,Tabell2[[#Headers],[Biometriska uppgifter]],0)</f>
        <v>#VALUE!</v>
      </c>
      <c r="Z240" s="22" t="e">
        <f>IF(FIND(Tabell2[[#Headers],[En persons sexualliv]],Tabell2[[#This Row],[2.2 Ange vilken typ av känsliga personuppgifter som kommer behandlas i projektet.]])&gt;0,Tabell2[[#Headers],[En persons sexualliv]],0)</f>
        <v>#VALUE!</v>
      </c>
      <c r="AA240" s="22" t="e">
        <f>IF(FIND(Tabell2[[#Headers],[Politiska åsikter]],Tabell2[[#This Row],[2.2 Ange vilken typ av känsliga personuppgifter som kommer behandlas i projektet.]])&gt;0,Tabell2[[#Headers],[Politiska åsikter]],0)</f>
        <v>#VALUE!</v>
      </c>
      <c r="AB240" s="22" t="e">
        <f>IF(FIND(Tabell2[[#Headers],[Religiös eller filosofisk övertygelse]],Tabell2[[#This Row],[2.2 Ange vilken typ av känsliga personuppgifter som kommer behandlas i projektet.]])&gt;0,Tabell2[[#Headers],[Religiös eller filosofisk övertygelse]],0)</f>
        <v>#VALUE!</v>
      </c>
      <c r="AC240" s="1" t="s">
        <v>2680</v>
      </c>
      <c r="AD240" s="1"/>
      <c r="AE240" s="26" t="s">
        <v>2746</v>
      </c>
      <c r="AF240" s="10" t="s">
        <v>174</v>
      </c>
      <c r="AG240" s="10">
        <f>IF(Tabell2[[#This Row],[Beräknat startdatum]]="Godkännandedatum",INDEX('EPM diarie'!D:H,MATCH(Tabell2[[#This Row],[DNR]],'EPM diarie'!D:D,0),5),Tabell2[[#This Row],[Beräknat startdatum]])</f>
        <v>44039</v>
      </c>
      <c r="AH240" s="26" t="s">
        <v>149</v>
      </c>
      <c r="AI240" s="10">
        <v>44196</v>
      </c>
      <c r="AJ240" s="22">
        <f>Tabell2[[#This Row],[Beräknat slutdatum]]-Tabell2[[#This Row],[Kolumn1]]</f>
        <v>157</v>
      </c>
      <c r="AK240" s="1" t="s">
        <v>2918</v>
      </c>
      <c r="AL240" s="1" t="s">
        <v>175</v>
      </c>
      <c r="AM240" s="1" t="s">
        <v>29</v>
      </c>
      <c r="AN240" s="2" t="s">
        <v>29</v>
      </c>
      <c r="AO240" s="54">
        <f>Tabell2[[#This Row],[Beräknat slutdatum]]-Tabell2[[#This Row],[Kolumn1]]</f>
        <v>157</v>
      </c>
    </row>
    <row r="241" spans="1:41" x14ac:dyDescent="0.25">
      <c r="A241" s="19" t="s">
        <v>1595</v>
      </c>
      <c r="B241" s="20" t="str">
        <f>INDEX('EPM diarie'!D:E,MATCH(Tabell2[[#This Row],[DNR]],'EPM diarie'!D:D,0),2)</f>
        <v>Fingerkvot (2D:4D) som markör för testosteronpåverkan under fosterlivet och svårighetsgrad av COVID-19 sjukdom</v>
      </c>
      <c r="C241" s="1" t="s">
        <v>27</v>
      </c>
      <c r="D241" s="1" t="s">
        <v>34</v>
      </c>
      <c r="E241" s="1" t="str">
        <f>INDEX('EPM diarie'!D:J,MATCH(Tabell2[[#This Row],[DNR]],'EPM diarie'!D:D,0),7)</f>
        <v>Stockholms</v>
      </c>
      <c r="F241" s="1" t="s">
        <v>27</v>
      </c>
      <c r="G241" s="1"/>
      <c r="H241" s="1"/>
      <c r="I241" s="1" t="s">
        <v>163</v>
      </c>
      <c r="J241" s="1"/>
      <c r="K241" s="1"/>
      <c r="L241" s="1"/>
      <c r="M241" s="1" t="s">
        <v>29</v>
      </c>
      <c r="N241" s="1" t="s">
        <v>2561</v>
      </c>
      <c r="O241"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1" s="22" t="str">
        <f>IF(FIND(Tabell2[[#Headers],[4 § 1 Forskningen innebär ett fysiskt ingrepp på en forskningsperson]],Tabell2[[#This Row],[2.1 På vilket eller vilka sätt handlar projektet om forskning]])&gt;0,Tabell2[[#Headers],[4 § 1 Forskningen innebär ett fysiskt ingrepp på en forskningsperson]],0)</f>
        <v>4 § 1 Forskningen innebär ett fysiskt ingrepp på en forskningsperson</v>
      </c>
      <c r="Q241"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1"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1" s="22" t="e">
        <f>IF(FIND(Tabell2[[#Headers],[4 § 4 Forskningen avser ett fysiskt ingrepp på en avliden människa.]],Tabell2[[#This Row],[2.1 På vilket eller vilka sätt handlar projektet om forskning]])&gt;0,Tabell2[[#Headers],[4 § 4 Forskningen avser ett fysiskt ingrepp på en avliden människa.]],0)</f>
        <v>#VALUE!</v>
      </c>
      <c r="T241"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1" s="1" t="s">
        <v>30</v>
      </c>
      <c r="V241" s="22" t="str">
        <f>IF(FIND(Tabell2[[#Headers],[Hälsa]],Tabell2[[#This Row],[2.2 Ange vilken typ av känsliga personuppgifter som kommer behandlas i projektet.]])&gt;0,Tabell2[[#Headers],[Hälsa]],0)</f>
        <v>Hälsa</v>
      </c>
      <c r="W241" s="22" t="e">
        <f>IF(FIND(Tabell2[[#Headers],[Genetiska uppgifter]],Tabell2[[#This Row],[2.2 Ange vilken typ av känsliga personuppgifter som kommer behandlas i projektet.]])&gt;0,Tabell2[[#Headers],[Genetiska uppgifter]],0)</f>
        <v>#VALUE!</v>
      </c>
      <c r="X241" s="22" t="e">
        <f>IF(FIND(Tabell2[[#Headers],[Ras eller etniskt ursprung]],Tabell2[[#This Row],[2.2 Ange vilken typ av känsliga personuppgifter som kommer behandlas i projektet.]])&gt;0,Tabell2[[#Headers],[Ras eller etniskt ursprung]],0)</f>
        <v>#VALUE!</v>
      </c>
      <c r="Y241" s="22" t="e">
        <f>IF(FIND(Tabell2[[#Headers],[Biometriska uppgifter]],Tabell2[[#This Row],[2.2 Ange vilken typ av känsliga personuppgifter som kommer behandlas i projektet.]])&gt;0,Tabell2[[#Headers],[Biometriska uppgifter]],0)</f>
        <v>#VALUE!</v>
      </c>
      <c r="Z241" s="22" t="e">
        <f>IF(FIND(Tabell2[[#Headers],[En persons sexualliv]],Tabell2[[#This Row],[2.2 Ange vilken typ av känsliga personuppgifter som kommer behandlas i projektet.]])&gt;0,Tabell2[[#Headers],[En persons sexualliv]],0)</f>
        <v>#VALUE!</v>
      </c>
      <c r="AA241" s="22" t="e">
        <f>IF(FIND(Tabell2[[#Headers],[Politiska åsikter]],Tabell2[[#This Row],[2.2 Ange vilken typ av känsliga personuppgifter som kommer behandlas i projektet.]])&gt;0,Tabell2[[#Headers],[Politiska åsikter]],0)</f>
        <v>#VALUE!</v>
      </c>
      <c r="AB241" s="22" t="e">
        <f>IF(FIND(Tabell2[[#Headers],[Religiös eller filosofisk övertygelse]],Tabell2[[#This Row],[2.2 Ange vilken typ av känsliga personuppgifter som kommer behandlas i projektet.]])&gt;0,Tabell2[[#Headers],[Religiös eller filosofisk övertygelse]],0)</f>
        <v>#VALUE!</v>
      </c>
      <c r="AC241" s="1" t="s">
        <v>2681</v>
      </c>
      <c r="AD241" s="1"/>
      <c r="AE241" s="26" t="s">
        <v>2747</v>
      </c>
      <c r="AF241" s="10" t="s">
        <v>174</v>
      </c>
      <c r="AG241" s="10">
        <f>IF(Tabell2[[#This Row],[Beräknat startdatum]]="Godkännandedatum",INDEX('EPM diarie'!D:H,MATCH(Tabell2[[#This Row],[DNR]],'EPM diarie'!D:D,0),5),Tabell2[[#This Row],[Beräknat startdatum]])</f>
        <v>44040</v>
      </c>
      <c r="AH241" s="26" t="s">
        <v>149</v>
      </c>
      <c r="AI241" s="10">
        <v>44196</v>
      </c>
      <c r="AJ241" s="22">
        <f>Tabell2[[#This Row],[Beräknat slutdatum]]-Tabell2[[#This Row],[Kolumn1]]</f>
        <v>156</v>
      </c>
      <c r="AK241" s="1" t="s">
        <v>2919</v>
      </c>
      <c r="AL241" s="1">
        <v>400</v>
      </c>
      <c r="AM241" s="1" t="s">
        <v>29</v>
      </c>
      <c r="AN241" s="2" t="s">
        <v>29</v>
      </c>
      <c r="AO241" s="54">
        <f>Tabell2[[#This Row],[Beräknat slutdatum]]-Tabell2[[#This Row],[Kolumn1]]</f>
        <v>156</v>
      </c>
    </row>
    <row r="242" spans="1:41" x14ac:dyDescent="0.25">
      <c r="A242" s="19" t="s">
        <v>1636</v>
      </c>
      <c r="B242" s="20" t="str">
        <f>INDEX('EPM diarie'!D:E,MATCH(Tabell2[[#This Row],[DNR]],'EPM diarie'!D:D,0),2)</f>
        <v>Undersökning av möjlig skyddseffekt av MPR-vaccination mot COVID-19: en retrospektiv kohortstudie</v>
      </c>
      <c r="C242" s="1" t="s">
        <v>27</v>
      </c>
      <c r="D242" s="1" t="s">
        <v>61</v>
      </c>
      <c r="E242" s="1" t="str">
        <f>INDEX('EPM diarie'!D:J,MATCH(Tabell2[[#This Row],[DNR]],'EPM diarie'!D:D,0),7)</f>
        <v>Västra</v>
      </c>
      <c r="F242" s="1" t="s">
        <v>27</v>
      </c>
      <c r="G242" s="1"/>
      <c r="H242" s="1"/>
      <c r="I242" s="1"/>
      <c r="J242" s="1"/>
      <c r="K242" s="1" t="s">
        <v>165</v>
      </c>
      <c r="L242" s="1"/>
      <c r="M242" s="1" t="s">
        <v>29</v>
      </c>
      <c r="N242" s="1" t="s">
        <v>2572</v>
      </c>
      <c r="O242"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2"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2"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2"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2" s="22" t="e">
        <f>IF(FIND(Tabell2[[#Headers],[4 § 4 Forskningen avser ett fysiskt ingrepp på en avliden människa.]],Tabell2[[#This Row],[2.1 På vilket eller vilka sätt handlar projektet om forskning]])&gt;0,Tabell2[[#Headers],[4 § 4 Forskningen avser ett fysiskt ingrepp på en avliden människa.]],0)</f>
        <v>#VALUE!</v>
      </c>
      <c r="T242"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2" s="1" t="s">
        <v>30</v>
      </c>
      <c r="V242" s="22" t="str">
        <f>IF(FIND(Tabell2[[#Headers],[Hälsa]],Tabell2[[#This Row],[2.2 Ange vilken typ av känsliga personuppgifter som kommer behandlas i projektet.]])&gt;0,Tabell2[[#Headers],[Hälsa]],0)</f>
        <v>Hälsa</v>
      </c>
      <c r="W242" s="22" t="e">
        <f>IF(FIND(Tabell2[[#Headers],[Genetiska uppgifter]],Tabell2[[#This Row],[2.2 Ange vilken typ av känsliga personuppgifter som kommer behandlas i projektet.]])&gt;0,Tabell2[[#Headers],[Genetiska uppgifter]],0)</f>
        <v>#VALUE!</v>
      </c>
      <c r="X242" s="22" t="e">
        <f>IF(FIND(Tabell2[[#Headers],[Ras eller etniskt ursprung]],Tabell2[[#This Row],[2.2 Ange vilken typ av känsliga personuppgifter som kommer behandlas i projektet.]])&gt;0,Tabell2[[#Headers],[Ras eller etniskt ursprung]],0)</f>
        <v>#VALUE!</v>
      </c>
      <c r="Y242" s="22" t="e">
        <f>IF(FIND(Tabell2[[#Headers],[Biometriska uppgifter]],Tabell2[[#This Row],[2.2 Ange vilken typ av känsliga personuppgifter som kommer behandlas i projektet.]])&gt;0,Tabell2[[#Headers],[Biometriska uppgifter]],0)</f>
        <v>#VALUE!</v>
      </c>
      <c r="Z242" s="22" t="e">
        <f>IF(FIND(Tabell2[[#Headers],[En persons sexualliv]],Tabell2[[#This Row],[2.2 Ange vilken typ av känsliga personuppgifter som kommer behandlas i projektet.]])&gt;0,Tabell2[[#Headers],[En persons sexualliv]],0)</f>
        <v>#VALUE!</v>
      </c>
      <c r="AA242" s="22" t="e">
        <f>IF(FIND(Tabell2[[#Headers],[Politiska åsikter]],Tabell2[[#This Row],[2.2 Ange vilken typ av känsliga personuppgifter som kommer behandlas i projektet.]])&gt;0,Tabell2[[#Headers],[Politiska åsikter]],0)</f>
        <v>#VALUE!</v>
      </c>
      <c r="AB242" s="22" t="e">
        <f>IF(FIND(Tabell2[[#Headers],[Religiös eller filosofisk övertygelse]],Tabell2[[#This Row],[2.2 Ange vilken typ av känsliga personuppgifter som kommer behandlas i projektet.]])&gt;0,Tabell2[[#Headers],[Religiös eller filosofisk övertygelse]],0)</f>
        <v>#VALUE!</v>
      </c>
      <c r="AC242" s="1" t="s">
        <v>2682</v>
      </c>
      <c r="AD242" s="1"/>
      <c r="AE242" s="27">
        <v>44074</v>
      </c>
      <c r="AF242" s="10">
        <f>Tabell2[[#This Row],[5.1 Beräknat startdatum]]</f>
        <v>44074</v>
      </c>
      <c r="AG242" s="10">
        <f>IF(Tabell2[[#This Row],[Beräknat startdatum]]="Godkännandedatum",INDEX('EPM diarie'!D:H,MATCH(Tabell2[[#This Row],[DNR]],'EPM diarie'!D:D,0),5),Tabell2[[#This Row],[Beräknat startdatum]])</f>
        <v>44074</v>
      </c>
      <c r="AH242" s="27">
        <v>44196</v>
      </c>
      <c r="AI242" s="10">
        <f>Tabell2[[#This Row],[5.2 Beräknat slutdatum]]</f>
        <v>44196</v>
      </c>
      <c r="AJ242" s="22">
        <f>Tabell2[[#This Row],[Beräknat slutdatum]]-Tabell2[[#This Row],[Kolumn1]]</f>
        <v>122</v>
      </c>
      <c r="AK242" s="1" t="s">
        <v>2920</v>
      </c>
      <c r="AL242" s="1">
        <v>4000</v>
      </c>
      <c r="AM242" s="1" t="s">
        <v>29</v>
      </c>
      <c r="AN242" s="2" t="s">
        <v>60</v>
      </c>
      <c r="AO242" s="54">
        <f>Tabell2[[#This Row],[Beräknat slutdatum]]-Tabell2[[#This Row],[Kolumn1]]</f>
        <v>122</v>
      </c>
    </row>
    <row r="243" spans="1:41" x14ac:dyDescent="0.25">
      <c r="A243" s="19" t="s">
        <v>1534</v>
      </c>
      <c r="B243" s="20" t="str">
        <f>INDEX('EPM diarie'!D:E,MATCH(Tabell2[[#This Row],[DNR]],'EPM diarie'!D:D,0),2)</f>
        <v>Prospektiv validering av ett urintest för tidig prognos av det kliniska förloppet hos patienter med SARS-CoV-2-infektion (Covid-19)</v>
      </c>
      <c r="C243" s="1" t="s">
        <v>27</v>
      </c>
      <c r="D243" s="1" t="s">
        <v>61</v>
      </c>
      <c r="E243" s="1" t="str">
        <f>INDEX('EPM diarie'!D:J,MATCH(Tabell2[[#This Row],[DNR]],'EPM diarie'!D:D,0),7)</f>
        <v>Västra</v>
      </c>
      <c r="F243" s="1" t="s">
        <v>27</v>
      </c>
      <c r="G243" s="1"/>
      <c r="H243" s="1"/>
      <c r="I243" s="1"/>
      <c r="J243" s="1"/>
      <c r="K243" s="1" t="s">
        <v>165</v>
      </c>
      <c r="L243" s="1"/>
      <c r="M243" s="1" t="s">
        <v>29</v>
      </c>
      <c r="N243" s="1" t="s">
        <v>2563</v>
      </c>
      <c r="O243"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3"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3"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3"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3" s="22" t="e">
        <f>IF(FIND(Tabell2[[#Headers],[4 § 4 Forskningen avser ett fysiskt ingrepp på en avliden människa.]],Tabell2[[#This Row],[2.1 På vilket eller vilka sätt handlar projektet om forskning]])&gt;0,Tabell2[[#Headers],[4 § 4 Forskningen avser ett fysiskt ingrepp på en avliden människa.]],0)</f>
        <v>#VALUE!</v>
      </c>
      <c r="T243"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3" s="1" t="s">
        <v>30</v>
      </c>
      <c r="V243" s="22" t="str">
        <f>IF(FIND(Tabell2[[#Headers],[Hälsa]],Tabell2[[#This Row],[2.2 Ange vilken typ av känsliga personuppgifter som kommer behandlas i projektet.]])&gt;0,Tabell2[[#Headers],[Hälsa]],0)</f>
        <v>Hälsa</v>
      </c>
      <c r="W243" s="22" t="e">
        <f>IF(FIND(Tabell2[[#Headers],[Genetiska uppgifter]],Tabell2[[#This Row],[2.2 Ange vilken typ av känsliga personuppgifter som kommer behandlas i projektet.]])&gt;0,Tabell2[[#Headers],[Genetiska uppgifter]],0)</f>
        <v>#VALUE!</v>
      </c>
      <c r="X243" s="22" t="e">
        <f>IF(FIND(Tabell2[[#Headers],[Ras eller etniskt ursprung]],Tabell2[[#This Row],[2.2 Ange vilken typ av känsliga personuppgifter som kommer behandlas i projektet.]])&gt;0,Tabell2[[#Headers],[Ras eller etniskt ursprung]],0)</f>
        <v>#VALUE!</v>
      </c>
      <c r="Y243" s="22" t="e">
        <f>IF(FIND(Tabell2[[#Headers],[Biometriska uppgifter]],Tabell2[[#This Row],[2.2 Ange vilken typ av känsliga personuppgifter som kommer behandlas i projektet.]])&gt;0,Tabell2[[#Headers],[Biometriska uppgifter]],0)</f>
        <v>#VALUE!</v>
      </c>
      <c r="Z243" s="22" t="e">
        <f>IF(FIND(Tabell2[[#Headers],[En persons sexualliv]],Tabell2[[#This Row],[2.2 Ange vilken typ av känsliga personuppgifter som kommer behandlas i projektet.]])&gt;0,Tabell2[[#Headers],[En persons sexualliv]],0)</f>
        <v>#VALUE!</v>
      </c>
      <c r="AA243" s="22" t="e">
        <f>IF(FIND(Tabell2[[#Headers],[Politiska åsikter]],Tabell2[[#This Row],[2.2 Ange vilken typ av känsliga personuppgifter som kommer behandlas i projektet.]])&gt;0,Tabell2[[#Headers],[Politiska åsikter]],0)</f>
        <v>#VALUE!</v>
      </c>
      <c r="AB243" s="22" t="e">
        <f>IF(FIND(Tabell2[[#Headers],[Religiös eller filosofisk övertygelse]],Tabell2[[#This Row],[2.2 Ange vilken typ av känsliga personuppgifter som kommer behandlas i projektet.]])&gt;0,Tabell2[[#Headers],[Religiös eller filosofisk övertygelse]],0)</f>
        <v>#VALUE!</v>
      </c>
      <c r="AC243" s="1" t="s">
        <v>2683</v>
      </c>
      <c r="AD243" s="1"/>
      <c r="AE243" s="27">
        <v>44013</v>
      </c>
      <c r="AF243" s="10">
        <f>Tabell2[[#This Row],[5.1 Beräknat startdatum]]</f>
        <v>44013</v>
      </c>
      <c r="AG243" s="10">
        <f>IF(Tabell2[[#This Row],[Beräknat startdatum]]="Godkännandedatum",INDEX('EPM diarie'!D:H,MATCH(Tabell2[[#This Row],[DNR]],'EPM diarie'!D:D,0),5),Tabell2[[#This Row],[Beräknat startdatum]])</f>
        <v>44013</v>
      </c>
      <c r="AH243" s="27">
        <v>44316</v>
      </c>
      <c r="AI243" s="10">
        <f>Tabell2[[#This Row],[5.2 Beräknat slutdatum]]</f>
        <v>44316</v>
      </c>
      <c r="AJ243" s="22">
        <f>Tabell2[[#This Row],[Beräknat slutdatum]]-Tabell2[[#This Row],[Kolumn1]]</f>
        <v>303</v>
      </c>
      <c r="AK243" s="1" t="s">
        <v>2921</v>
      </c>
      <c r="AL243" s="1">
        <v>1000</v>
      </c>
      <c r="AM243" s="1" t="s">
        <v>29</v>
      </c>
      <c r="AN243" s="2" t="s">
        <v>29</v>
      </c>
      <c r="AO243" s="54">
        <f>Tabell2[[#This Row],[Beräknat slutdatum]]-Tabell2[[#This Row],[Kolumn1]]</f>
        <v>303</v>
      </c>
    </row>
    <row r="244" spans="1:41" x14ac:dyDescent="0.25">
      <c r="A244" s="19" t="s">
        <v>1567</v>
      </c>
      <c r="B244" s="20" t="str">
        <f>INDEX('EPM diarie'!D:E,MATCH(Tabell2[[#This Row],[DNR]],'EPM diarie'!D:D,0),2)</f>
        <v>Rollen av genetiska faktorer för immunsvaret mot SARS CoV-2</v>
      </c>
      <c r="C244" s="1" t="s">
        <v>27</v>
      </c>
      <c r="D244" s="1" t="s">
        <v>52</v>
      </c>
      <c r="E244" s="1" t="str">
        <f>INDEX('EPM diarie'!D:J,MATCH(Tabell2[[#This Row],[DNR]],'EPM diarie'!D:D,0),7)</f>
        <v>Stockholms</v>
      </c>
      <c r="F244" s="1" t="s">
        <v>27</v>
      </c>
      <c r="G244" s="1"/>
      <c r="H244" s="1"/>
      <c r="I244" s="1" t="s">
        <v>163</v>
      </c>
      <c r="J244" s="1"/>
      <c r="K244" s="1"/>
      <c r="L244" s="1"/>
      <c r="M244" s="1" t="s">
        <v>29</v>
      </c>
      <c r="N244" s="1" t="s">
        <v>2563</v>
      </c>
      <c r="O244"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4"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4"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4"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4" s="22" t="e">
        <f>IF(FIND(Tabell2[[#Headers],[4 § 4 Forskningen avser ett fysiskt ingrepp på en avliden människa.]],Tabell2[[#This Row],[2.1 På vilket eller vilka sätt handlar projektet om forskning]])&gt;0,Tabell2[[#Headers],[4 § 4 Forskningen avser ett fysiskt ingrepp på en avliden människa.]],0)</f>
        <v>#VALUE!</v>
      </c>
      <c r="T244"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4" s="1" t="s">
        <v>30</v>
      </c>
      <c r="V244" s="22" t="str">
        <f>IF(FIND(Tabell2[[#Headers],[Hälsa]],Tabell2[[#This Row],[2.2 Ange vilken typ av känsliga personuppgifter som kommer behandlas i projektet.]])&gt;0,Tabell2[[#Headers],[Hälsa]],0)</f>
        <v>Hälsa</v>
      </c>
      <c r="W244" s="22" t="e">
        <f>IF(FIND(Tabell2[[#Headers],[Genetiska uppgifter]],Tabell2[[#This Row],[2.2 Ange vilken typ av känsliga personuppgifter som kommer behandlas i projektet.]])&gt;0,Tabell2[[#Headers],[Genetiska uppgifter]],0)</f>
        <v>#VALUE!</v>
      </c>
      <c r="X244" s="22" t="e">
        <f>IF(FIND(Tabell2[[#Headers],[Ras eller etniskt ursprung]],Tabell2[[#This Row],[2.2 Ange vilken typ av känsliga personuppgifter som kommer behandlas i projektet.]])&gt;0,Tabell2[[#Headers],[Ras eller etniskt ursprung]],0)</f>
        <v>#VALUE!</v>
      </c>
      <c r="Y244" s="22" t="e">
        <f>IF(FIND(Tabell2[[#Headers],[Biometriska uppgifter]],Tabell2[[#This Row],[2.2 Ange vilken typ av känsliga personuppgifter som kommer behandlas i projektet.]])&gt;0,Tabell2[[#Headers],[Biometriska uppgifter]],0)</f>
        <v>#VALUE!</v>
      </c>
      <c r="Z244" s="22" t="e">
        <f>IF(FIND(Tabell2[[#Headers],[En persons sexualliv]],Tabell2[[#This Row],[2.2 Ange vilken typ av känsliga personuppgifter som kommer behandlas i projektet.]])&gt;0,Tabell2[[#Headers],[En persons sexualliv]],0)</f>
        <v>#VALUE!</v>
      </c>
      <c r="AA244" s="22" t="e">
        <f>IF(FIND(Tabell2[[#Headers],[Politiska åsikter]],Tabell2[[#This Row],[2.2 Ange vilken typ av känsliga personuppgifter som kommer behandlas i projektet.]])&gt;0,Tabell2[[#Headers],[Politiska åsikter]],0)</f>
        <v>#VALUE!</v>
      </c>
      <c r="AB244" s="22" t="e">
        <f>IF(FIND(Tabell2[[#Headers],[Religiös eller filosofisk övertygelse]],Tabell2[[#This Row],[2.2 Ange vilken typ av känsliga personuppgifter som kommer behandlas i projektet.]])&gt;0,Tabell2[[#Headers],[Religiös eller filosofisk övertygelse]],0)</f>
        <v>#VALUE!</v>
      </c>
      <c r="AC244" s="1" t="s">
        <v>2684</v>
      </c>
      <c r="AD244" s="1"/>
      <c r="AE244" s="26" t="s">
        <v>2748</v>
      </c>
      <c r="AF244" s="10" t="s">
        <v>174</v>
      </c>
      <c r="AG244" s="10">
        <f>IF(Tabell2[[#This Row],[Beräknat startdatum]]="Godkännandedatum",INDEX('EPM diarie'!D:H,MATCH(Tabell2[[#This Row],[DNR]],'EPM diarie'!D:D,0),5),Tabell2[[#This Row],[Beräknat startdatum]])</f>
        <v>44043</v>
      </c>
      <c r="AH244" s="26" t="s">
        <v>2815</v>
      </c>
      <c r="AI244" s="10">
        <v>45138</v>
      </c>
      <c r="AJ244" s="22">
        <f>Tabell2[[#This Row],[Beräknat slutdatum]]-Tabell2[[#This Row],[Kolumn1]]</f>
        <v>1095</v>
      </c>
      <c r="AK244" s="1" t="s">
        <v>2922</v>
      </c>
      <c r="AL244" s="1">
        <v>35000</v>
      </c>
      <c r="AM244" s="1" t="s">
        <v>29</v>
      </c>
      <c r="AN244" s="2" t="s">
        <v>60</v>
      </c>
      <c r="AO244" s="54">
        <f>Tabell2[[#This Row],[Beräknat slutdatum]]-Tabell2[[#This Row],[Kolumn1]]</f>
        <v>1095</v>
      </c>
    </row>
    <row r="245" spans="1:41" x14ac:dyDescent="0.25">
      <c r="A245" s="19" t="s">
        <v>1459</v>
      </c>
      <c r="B245" s="20" t="str">
        <f>INDEX('EPM diarie'!D:E,MATCH(Tabell2[[#This Row],[DNR]],'EPM diarie'!D:D,0),2)</f>
        <v>Undersökning av duration av smittsamhet vid covid-19 infektion.</v>
      </c>
      <c r="C245" s="1" t="s">
        <v>27</v>
      </c>
      <c r="D245" s="1" t="s">
        <v>157</v>
      </c>
      <c r="E245" s="1" t="str">
        <f>INDEX('EPM diarie'!D:J,MATCH(Tabell2[[#This Row],[DNR]],'EPM diarie'!D:D,0),7)</f>
        <v>Uppsala-Örebro</v>
      </c>
      <c r="F245" s="1" t="s">
        <v>27</v>
      </c>
      <c r="G245" s="1"/>
      <c r="H245" s="1" t="s">
        <v>162</v>
      </c>
      <c r="I245" s="1"/>
      <c r="J245" s="1"/>
      <c r="K245" s="1"/>
      <c r="L245" s="1"/>
      <c r="M245" s="1" t="s">
        <v>29</v>
      </c>
      <c r="N245" s="1" t="s">
        <v>2563</v>
      </c>
      <c r="O245"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5"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5"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5"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5" s="22" t="e">
        <f>IF(FIND(Tabell2[[#Headers],[4 § 4 Forskningen avser ett fysiskt ingrepp på en avliden människa.]],Tabell2[[#This Row],[2.1 På vilket eller vilka sätt handlar projektet om forskning]])&gt;0,Tabell2[[#Headers],[4 § 4 Forskningen avser ett fysiskt ingrepp på en avliden människa.]],0)</f>
        <v>#VALUE!</v>
      </c>
      <c r="T245"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5" s="1" t="s">
        <v>30</v>
      </c>
      <c r="V245" s="22" t="str">
        <f>IF(FIND(Tabell2[[#Headers],[Hälsa]],Tabell2[[#This Row],[2.2 Ange vilken typ av känsliga personuppgifter som kommer behandlas i projektet.]])&gt;0,Tabell2[[#Headers],[Hälsa]],0)</f>
        <v>Hälsa</v>
      </c>
      <c r="W245" s="22" t="e">
        <f>IF(FIND(Tabell2[[#Headers],[Genetiska uppgifter]],Tabell2[[#This Row],[2.2 Ange vilken typ av känsliga personuppgifter som kommer behandlas i projektet.]])&gt;0,Tabell2[[#Headers],[Genetiska uppgifter]],0)</f>
        <v>#VALUE!</v>
      </c>
      <c r="X245" s="22" t="e">
        <f>IF(FIND(Tabell2[[#Headers],[Ras eller etniskt ursprung]],Tabell2[[#This Row],[2.2 Ange vilken typ av känsliga personuppgifter som kommer behandlas i projektet.]])&gt;0,Tabell2[[#Headers],[Ras eller etniskt ursprung]],0)</f>
        <v>#VALUE!</v>
      </c>
      <c r="Y245" s="22" t="e">
        <f>IF(FIND(Tabell2[[#Headers],[Biometriska uppgifter]],Tabell2[[#This Row],[2.2 Ange vilken typ av känsliga personuppgifter som kommer behandlas i projektet.]])&gt;0,Tabell2[[#Headers],[Biometriska uppgifter]],0)</f>
        <v>#VALUE!</v>
      </c>
      <c r="Z245" s="22" t="e">
        <f>IF(FIND(Tabell2[[#Headers],[En persons sexualliv]],Tabell2[[#This Row],[2.2 Ange vilken typ av känsliga personuppgifter som kommer behandlas i projektet.]])&gt;0,Tabell2[[#Headers],[En persons sexualliv]],0)</f>
        <v>#VALUE!</v>
      </c>
      <c r="AA245" s="22" t="e">
        <f>IF(FIND(Tabell2[[#Headers],[Politiska åsikter]],Tabell2[[#This Row],[2.2 Ange vilken typ av känsliga personuppgifter som kommer behandlas i projektet.]])&gt;0,Tabell2[[#Headers],[Politiska åsikter]],0)</f>
        <v>#VALUE!</v>
      </c>
      <c r="AB245" s="22" t="e">
        <f>IF(FIND(Tabell2[[#Headers],[Religiös eller filosofisk övertygelse]],Tabell2[[#This Row],[2.2 Ange vilken typ av känsliga personuppgifter som kommer behandlas i projektet.]])&gt;0,Tabell2[[#Headers],[Religiös eller filosofisk övertygelse]],0)</f>
        <v>#VALUE!</v>
      </c>
      <c r="AC245" s="1" t="s">
        <v>2685</v>
      </c>
      <c r="AD245" s="1"/>
      <c r="AE245" s="27" t="s">
        <v>2749</v>
      </c>
      <c r="AF245" s="10" t="s">
        <v>174</v>
      </c>
      <c r="AG245" s="10">
        <f>IF(Tabell2[[#This Row],[Beräknat startdatum]]="Godkännandedatum",INDEX('EPM diarie'!D:H,MATCH(Tabell2[[#This Row],[DNR]],'EPM diarie'!D:D,0),5),Tabell2[[#This Row],[Beräknat startdatum]])</f>
        <v>44048</v>
      </c>
      <c r="AH245" s="27" t="s">
        <v>2816</v>
      </c>
      <c r="AI245" s="10">
        <v>44196</v>
      </c>
      <c r="AJ245" s="22">
        <f>Tabell2[[#This Row],[Beräknat slutdatum]]-Tabell2[[#This Row],[Kolumn1]]</f>
        <v>148</v>
      </c>
      <c r="AK245" s="1" t="s">
        <v>2923</v>
      </c>
      <c r="AL245" s="1">
        <v>100</v>
      </c>
      <c r="AM245" s="1" t="s">
        <v>29</v>
      </c>
      <c r="AN245" s="2" t="s">
        <v>60</v>
      </c>
      <c r="AO245" s="54">
        <f>Tabell2[[#This Row],[Beräknat slutdatum]]-Tabell2[[#This Row],[Kolumn1]]</f>
        <v>148</v>
      </c>
    </row>
    <row r="246" spans="1:41" x14ac:dyDescent="0.25">
      <c r="A246" s="19" t="s">
        <v>1671</v>
      </c>
      <c r="B246" s="20" t="str">
        <f>INDEX('EPM diarie'!D:E,MATCH(Tabell2[[#This Row],[DNR]],'EPM diarie'!D:D,0),2)</f>
        <v>Förändringar i hjärtats funktion särskilt avseende högerkammaren vid COVID-19 på intensivvårdande patienter i Västerås; en ekokardiografiskutvärdering till patientförlopp och labratoriefynd under 3 månader våren 2020</v>
      </c>
      <c r="C246" s="1" t="s">
        <v>27</v>
      </c>
      <c r="D246" s="1" t="s">
        <v>586</v>
      </c>
      <c r="E246" s="1" t="str">
        <f>INDEX('EPM diarie'!D:J,MATCH(Tabell2[[#This Row],[DNR]],'EPM diarie'!D:D,0),7)</f>
        <v>Uppsala-Örebro</v>
      </c>
      <c r="F246" s="1" t="s">
        <v>27</v>
      </c>
      <c r="G246" s="1"/>
      <c r="H246" s="1" t="s">
        <v>162</v>
      </c>
      <c r="I246" s="1"/>
      <c r="J246" s="1"/>
      <c r="K246" s="1"/>
      <c r="L246" s="1"/>
      <c r="M246" s="1" t="s">
        <v>29</v>
      </c>
      <c r="N246" s="1" t="s">
        <v>2572</v>
      </c>
      <c r="O246" s="22"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6" s="22" t="e">
        <f>IF(FIND(Tabell2[[#Headers],[4 § 1 Forskningen innebär ett fysiskt ingrepp på en forskningsperson]],Tabell2[[#This Row],[2.1 På vilket eller vilka sätt handlar projektet om forskning]])&gt;0,Tabell2[[#Headers],[4 § 1 Forskningen innebär ett fysiskt ingrepp på en forskningsperson]],0)</f>
        <v>#VALUE!</v>
      </c>
      <c r="Q246" s="22"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6" s="22"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6" s="22" t="e">
        <f>IF(FIND(Tabell2[[#Headers],[4 § 4 Forskningen avser ett fysiskt ingrepp på en avliden människa.]],Tabell2[[#This Row],[2.1 På vilket eller vilka sätt handlar projektet om forskning]])&gt;0,Tabell2[[#Headers],[4 § 4 Forskningen avser ett fysiskt ingrepp på en avliden människa.]],0)</f>
        <v>#VALUE!</v>
      </c>
      <c r="T246" s="22"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6" s="1" t="s">
        <v>30</v>
      </c>
      <c r="V246" s="22" t="str">
        <f>IF(FIND(Tabell2[[#Headers],[Hälsa]],Tabell2[[#This Row],[2.2 Ange vilken typ av känsliga personuppgifter som kommer behandlas i projektet.]])&gt;0,Tabell2[[#Headers],[Hälsa]],0)</f>
        <v>Hälsa</v>
      </c>
      <c r="W246" s="22" t="e">
        <f>IF(FIND(Tabell2[[#Headers],[Genetiska uppgifter]],Tabell2[[#This Row],[2.2 Ange vilken typ av känsliga personuppgifter som kommer behandlas i projektet.]])&gt;0,Tabell2[[#Headers],[Genetiska uppgifter]],0)</f>
        <v>#VALUE!</v>
      </c>
      <c r="X246" s="22" t="e">
        <f>IF(FIND(Tabell2[[#Headers],[Ras eller etniskt ursprung]],Tabell2[[#This Row],[2.2 Ange vilken typ av känsliga personuppgifter som kommer behandlas i projektet.]])&gt;0,Tabell2[[#Headers],[Ras eller etniskt ursprung]],0)</f>
        <v>#VALUE!</v>
      </c>
      <c r="Y246" s="22" t="e">
        <f>IF(FIND(Tabell2[[#Headers],[Biometriska uppgifter]],Tabell2[[#This Row],[2.2 Ange vilken typ av känsliga personuppgifter som kommer behandlas i projektet.]])&gt;0,Tabell2[[#Headers],[Biometriska uppgifter]],0)</f>
        <v>#VALUE!</v>
      </c>
      <c r="Z246" s="22" t="e">
        <f>IF(FIND(Tabell2[[#Headers],[En persons sexualliv]],Tabell2[[#This Row],[2.2 Ange vilken typ av känsliga personuppgifter som kommer behandlas i projektet.]])&gt;0,Tabell2[[#Headers],[En persons sexualliv]],0)</f>
        <v>#VALUE!</v>
      </c>
      <c r="AA246" s="22" t="e">
        <f>IF(FIND(Tabell2[[#Headers],[Politiska åsikter]],Tabell2[[#This Row],[2.2 Ange vilken typ av känsliga personuppgifter som kommer behandlas i projektet.]])&gt;0,Tabell2[[#Headers],[Politiska åsikter]],0)</f>
        <v>#VALUE!</v>
      </c>
      <c r="AB246" s="22" t="e">
        <f>IF(FIND(Tabell2[[#Headers],[Religiös eller filosofisk övertygelse]],Tabell2[[#This Row],[2.2 Ange vilken typ av känsliga personuppgifter som kommer behandlas i projektet.]])&gt;0,Tabell2[[#Headers],[Religiös eller filosofisk övertygelse]],0)</f>
        <v>#VALUE!</v>
      </c>
      <c r="AC246" s="1" t="s">
        <v>2686</v>
      </c>
      <c r="AD246" s="1"/>
      <c r="AE246" s="26" t="s">
        <v>2750</v>
      </c>
      <c r="AF246" s="10" t="s">
        <v>174</v>
      </c>
      <c r="AG246" s="10">
        <f>IF(Tabell2[[#This Row],[Beräknat startdatum]]="Godkännandedatum",INDEX('EPM diarie'!D:H,MATCH(Tabell2[[#This Row],[DNR]],'EPM diarie'!D:D,0),5),Tabell2[[#This Row],[Beräknat startdatum]])</f>
        <v>44054</v>
      </c>
      <c r="AH246" s="26" t="s">
        <v>2817</v>
      </c>
      <c r="AI246" s="10">
        <v>44377</v>
      </c>
      <c r="AJ246" s="22">
        <f>Tabell2[[#This Row],[Beräknat slutdatum]]-Tabell2[[#This Row],[Kolumn1]]</f>
        <v>323</v>
      </c>
      <c r="AK246" s="1" t="s">
        <v>2924</v>
      </c>
      <c r="AL246" s="1">
        <v>40</v>
      </c>
      <c r="AM246" s="1" t="s">
        <v>29</v>
      </c>
      <c r="AN246" s="2" t="s">
        <v>29</v>
      </c>
      <c r="AO246" s="54">
        <f>Tabell2[[#This Row],[Beräknat slutdatum]]-Tabell2[[#This Row],[Kolumn1]]</f>
        <v>323</v>
      </c>
    </row>
    <row r="247" spans="1:41" x14ac:dyDescent="0.25">
      <c r="A247" s="23" t="s">
        <v>478</v>
      </c>
      <c r="B247" s="24" t="str">
        <f>INDEX('EPM diarie'!D:E,MATCH(Tabell2[[#This Row],[DNR]],'EPM diarie'!D:D,0),2)</f>
        <v>Akut myokardskada hos patienter med Coid-19</v>
      </c>
      <c r="C247" s="1" t="s">
        <v>27</v>
      </c>
      <c r="D247" s="1" t="s">
        <v>34</v>
      </c>
      <c r="E247" s="1" t="str">
        <f>INDEX('EPM diarie'!D:J,MATCH(Tabell2[[#This Row],[DNR]],'EPM diarie'!D:D,0),7)</f>
        <v>Stockholms</v>
      </c>
      <c r="F247" s="1" t="s">
        <v>27</v>
      </c>
      <c r="G247" s="4"/>
      <c r="H247" s="4"/>
      <c r="I247" s="4" t="s">
        <v>163</v>
      </c>
      <c r="J247" s="4"/>
      <c r="K247" s="4"/>
      <c r="L247" s="4"/>
      <c r="M247" s="1" t="s">
        <v>29</v>
      </c>
      <c r="N247" s="1" t="s">
        <v>2572</v>
      </c>
      <c r="O247" s="25" t="str">
        <f>IF(FIND(Tabell2[[#Headers],[3 § 1 Forskningen kommer att samla in känsliga personuppgifter]],Tabell2[[#This Row],[2.1 På vilket eller vilka sätt handlar projektet om forskning]])&gt;0,Tabell2[[#Headers],[3 § 1 Forskningen kommer att samla in känsliga personuppgifter]],0)</f>
        <v>3 § 1 Forskningen kommer att samla in känsliga personuppgifter</v>
      </c>
      <c r="P247" s="25" t="e">
        <f>IF(FIND(Tabell2[[#Headers],[4 § 1 Forskningen innebär ett fysiskt ingrepp på en forskningsperson]],Tabell2[[#This Row],[2.1 På vilket eller vilka sätt handlar projektet om forskning]])&gt;0,Tabell2[[#Headers],[4 § 1 Forskningen innebär ett fysiskt ingrepp på en forskningsperson]],0)</f>
        <v>#VALUE!</v>
      </c>
      <c r="Q247" s="25" t="e">
        <f>IF(FIND(Tabell2[[#Headers],[4 § 2 Forskningen utförs enligt en metod som syftar till att påverka forskningspersonen fysiskt eller]],Tabell2[[#This Row],[2.1 På vilket eller vilka sätt handlar projektet om forskning]])&gt;0,Tabell2[[#Headers],[4 § 2 Forskningen utförs enligt en metod som syftar till att påverka forskningspersonen fysiskt eller]],0)</f>
        <v>#VALUE!</v>
      </c>
      <c r="R247" s="25" t="e">
        <f>IF(FIND(Tabell2[[#Headers],[4 § 3 Forskningen avser studier på biologiskt material som har tagits från en levande människa och kan
härledas tillbaka till denna människa]],Tabell2[[#This Row],[2.1 På vilket eller vilka sätt handlar projektet om forskning]])&gt;0,Tabell2[[#Headers],[4 § 3 Forskningen avser studier på biologiskt material som har tagits från en levande människa och kan
härledas tillbaka till denna människa]],0)</f>
        <v>#VALUE!</v>
      </c>
      <c r="S247" s="25" t="e">
        <f>IF(FIND(Tabell2[[#Headers],[4 § 4 Forskningen avser ett fysiskt ingrepp på en avliden människa.]],Tabell2[[#This Row],[2.1 På vilket eller vilka sätt handlar projektet om forskning]])&gt;0,Tabell2[[#Headers],[4 § 4 Forskningen avser ett fysiskt ingrepp på en avliden människa.]],0)</f>
        <v>#VALUE!</v>
      </c>
      <c r="T247" s="25" t="e">
        <f>IF(FIND(Tabell2[[#Headers],[4 § 5 Forskningen avser studier på biologiskt material som tagits från en avliden människa]],Tabell2[[#This Row],[2.1 På vilket eller vilka sätt handlar projektet om forskning]])&gt;0,Tabell2[[#Headers],[4 § 5 Forskningen avser studier på biologiskt material som tagits från en avliden människa]],0)</f>
        <v>#VALUE!</v>
      </c>
      <c r="U247" s="1" t="s">
        <v>30</v>
      </c>
      <c r="V247" s="25" t="str">
        <f>IF(FIND(Tabell2[[#Headers],[Hälsa]],Tabell2[[#This Row],[2.2 Ange vilken typ av känsliga personuppgifter som kommer behandlas i projektet.]])&gt;0,Tabell2[[#Headers],[Hälsa]],0)</f>
        <v>Hälsa</v>
      </c>
      <c r="W247" s="25" t="e">
        <f>IF(FIND(Tabell2[[#Headers],[Genetiska uppgifter]],Tabell2[[#This Row],[2.2 Ange vilken typ av känsliga personuppgifter som kommer behandlas i projektet.]])&gt;0,Tabell2[[#Headers],[Genetiska uppgifter]],0)</f>
        <v>#VALUE!</v>
      </c>
      <c r="X247" s="25" t="e">
        <f>IF(FIND(Tabell2[[#Headers],[Ras eller etniskt ursprung]],Tabell2[[#This Row],[2.2 Ange vilken typ av känsliga personuppgifter som kommer behandlas i projektet.]])&gt;0,Tabell2[[#Headers],[Ras eller etniskt ursprung]],0)</f>
        <v>#VALUE!</v>
      </c>
      <c r="Y247" s="25" t="e">
        <f>IF(FIND(Tabell2[[#Headers],[Biometriska uppgifter]],Tabell2[[#This Row],[2.2 Ange vilken typ av känsliga personuppgifter som kommer behandlas i projektet.]])&gt;0,Tabell2[[#Headers],[Biometriska uppgifter]],0)</f>
        <v>#VALUE!</v>
      </c>
      <c r="Z247" s="25" t="e">
        <f>IF(FIND(Tabell2[[#Headers],[En persons sexualliv]],Tabell2[[#This Row],[2.2 Ange vilken typ av känsliga personuppgifter som kommer behandlas i projektet.]])&gt;0,Tabell2[[#Headers],[En persons sexualliv]],0)</f>
        <v>#VALUE!</v>
      </c>
      <c r="AA247" s="25" t="e">
        <f>IF(FIND(Tabell2[[#Headers],[Politiska åsikter]],Tabell2[[#This Row],[2.2 Ange vilken typ av känsliga personuppgifter som kommer behandlas i projektet.]])&gt;0,Tabell2[[#Headers],[Politiska åsikter]],0)</f>
        <v>#VALUE!</v>
      </c>
      <c r="AB247" s="25" t="e">
        <f>IF(FIND(Tabell2[[#Headers],[Religiös eller filosofisk övertygelse]],Tabell2[[#This Row],[2.2 Ange vilken typ av känsliga personuppgifter som kommer behandlas i projektet.]])&gt;0,Tabell2[[#Headers],[Religiös eller filosofisk övertygelse]],0)</f>
        <v>#VALUE!</v>
      </c>
      <c r="AC247" s="1" t="s">
        <v>2687</v>
      </c>
      <c r="AD247" s="4"/>
      <c r="AE247" s="27">
        <v>43966</v>
      </c>
      <c r="AF247" s="11">
        <f>Tabell2[[#This Row],[5.1 Beräknat startdatum]]</f>
        <v>43966</v>
      </c>
      <c r="AG247" s="11">
        <f>IF(Tabell2[[#This Row],[Beräknat startdatum]]="Godkännandedatum",INDEX('EPM diarie'!D:H,MATCH(Tabell2[[#This Row],[DNR]],'EPM diarie'!D:D,0),5),Tabell2[[#This Row],[Beräknat startdatum]])</f>
        <v>43966</v>
      </c>
      <c r="AH247" s="27">
        <v>44058</v>
      </c>
      <c r="AI247" s="11">
        <f>Tabell2[[#This Row],[5.2 Beräknat slutdatum]]</f>
        <v>44058</v>
      </c>
      <c r="AJ247" s="25">
        <f>Tabell2[[#This Row],[Beräknat slutdatum]]-Tabell2[[#This Row],[Kolumn1]]</f>
        <v>92</v>
      </c>
      <c r="AK247" s="1" t="s">
        <v>2925</v>
      </c>
      <c r="AL247" s="4">
        <v>200</v>
      </c>
      <c r="AM247" s="1" t="s">
        <v>29</v>
      </c>
      <c r="AN247" s="2" t="s">
        <v>60</v>
      </c>
      <c r="AO247" s="84">
        <f>Tabell2[[#This Row],[Beräknat slutdatum]]-Tabell2[[#This Row],[Kolumn1]]</f>
        <v>92</v>
      </c>
    </row>
  </sheetData>
  <phoneticPr fontId="2" type="noConversion"/>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30"/>
  <sheetViews>
    <sheetView workbookViewId="0"/>
  </sheetViews>
  <sheetFormatPr defaultColWidth="22.28515625" defaultRowHeight="15" x14ac:dyDescent="0.25"/>
  <cols>
    <col min="1" max="1" width="16.140625" customWidth="1"/>
    <col min="2" max="2" width="11.42578125" customWidth="1"/>
    <col min="4" max="4" width="15.28515625" customWidth="1"/>
    <col min="8" max="8" width="14.140625" customWidth="1"/>
    <col min="12" max="12" width="25.7109375" customWidth="1"/>
    <col min="21" max="16384" width="22.28515625" style="14"/>
  </cols>
  <sheetData>
    <row r="1" spans="1:20" x14ac:dyDescent="0.25">
      <c r="A1" s="30" t="s">
        <v>187</v>
      </c>
      <c r="B1" s="30" t="s">
        <v>188</v>
      </c>
      <c r="C1" s="30" t="s">
        <v>2343</v>
      </c>
      <c r="D1" s="30" t="s">
        <v>189</v>
      </c>
      <c r="E1" s="30" t="s">
        <v>190</v>
      </c>
      <c r="F1" s="30" t="s">
        <v>2178</v>
      </c>
      <c r="G1" s="30" t="s">
        <v>2344</v>
      </c>
      <c r="H1" s="30" t="s">
        <v>191</v>
      </c>
      <c r="I1" s="30" t="s">
        <v>192</v>
      </c>
      <c r="J1" s="31" t="s">
        <v>193</v>
      </c>
      <c r="L1" s="32" t="s">
        <v>3020</v>
      </c>
    </row>
    <row r="2" spans="1:20" ht="15" customHeight="1" x14ac:dyDescent="0.25">
      <c r="A2" s="33">
        <v>43847</v>
      </c>
      <c r="B2" s="34" t="s">
        <v>194</v>
      </c>
      <c r="C2" s="34" t="s">
        <v>195</v>
      </c>
      <c r="D2" s="34" t="s">
        <v>196</v>
      </c>
      <c r="E2" s="34" t="s">
        <v>197</v>
      </c>
      <c r="F2" s="34" t="s">
        <v>198</v>
      </c>
      <c r="G2" s="34" t="s">
        <v>105</v>
      </c>
      <c r="H2" s="33">
        <v>43922</v>
      </c>
      <c r="I2" s="34" t="s">
        <v>199</v>
      </c>
      <c r="J2" t="s">
        <v>166</v>
      </c>
      <c r="L2" s="35" t="s">
        <v>200</v>
      </c>
    </row>
    <row r="3" spans="1:20" ht="15" customHeight="1" x14ac:dyDescent="0.25">
      <c r="A3" s="33">
        <v>43882</v>
      </c>
      <c r="B3" s="34" t="s">
        <v>194</v>
      </c>
      <c r="C3" s="34" t="s">
        <v>201</v>
      </c>
      <c r="D3" s="34" t="s">
        <v>202</v>
      </c>
      <c r="E3" s="34" t="s">
        <v>203</v>
      </c>
      <c r="F3" s="34" t="s">
        <v>204</v>
      </c>
      <c r="G3" s="34" t="s">
        <v>205</v>
      </c>
      <c r="H3" s="33">
        <v>43915</v>
      </c>
      <c r="I3" s="34" t="s">
        <v>206</v>
      </c>
      <c r="J3" t="s">
        <v>163</v>
      </c>
    </row>
    <row r="4" spans="1:20" ht="15" customHeight="1" x14ac:dyDescent="0.25">
      <c r="A4" s="33">
        <v>43882</v>
      </c>
      <c r="B4" s="34" t="s">
        <v>207</v>
      </c>
      <c r="C4" s="34" t="s">
        <v>195</v>
      </c>
      <c r="D4" s="34" t="s">
        <v>2345</v>
      </c>
      <c r="E4" s="34" t="s">
        <v>2346</v>
      </c>
      <c r="F4" s="34" t="s">
        <v>2347</v>
      </c>
      <c r="G4" s="34" t="s">
        <v>340</v>
      </c>
      <c r="H4" s="33">
        <v>43949</v>
      </c>
      <c r="I4" s="34" t="s">
        <v>199</v>
      </c>
      <c r="J4" t="s">
        <v>162</v>
      </c>
    </row>
    <row r="5" spans="1:20" ht="15" customHeight="1" x14ac:dyDescent="0.25">
      <c r="A5" s="33">
        <v>43889</v>
      </c>
      <c r="B5" s="34" t="s">
        <v>207</v>
      </c>
      <c r="C5" s="34" t="s">
        <v>201</v>
      </c>
      <c r="D5" s="34" t="s">
        <v>208</v>
      </c>
      <c r="E5" s="34" t="s">
        <v>209</v>
      </c>
      <c r="F5" s="34" t="s">
        <v>210</v>
      </c>
      <c r="G5" s="34" t="s">
        <v>211</v>
      </c>
      <c r="H5" s="33">
        <v>43970</v>
      </c>
      <c r="I5" s="34" t="s">
        <v>212</v>
      </c>
      <c r="J5" t="s">
        <v>166</v>
      </c>
    </row>
    <row r="6" spans="1:20" ht="15" customHeight="1" x14ac:dyDescent="0.25">
      <c r="A6" s="33">
        <v>43903</v>
      </c>
      <c r="B6" s="34" t="s">
        <v>194</v>
      </c>
      <c r="C6" s="34" t="s">
        <v>195</v>
      </c>
      <c r="D6" s="34" t="s">
        <v>214</v>
      </c>
      <c r="E6" s="34" t="s">
        <v>215</v>
      </c>
      <c r="F6" s="34" t="s">
        <v>216</v>
      </c>
      <c r="G6" s="34" t="s">
        <v>34</v>
      </c>
      <c r="H6" s="33">
        <v>43924</v>
      </c>
      <c r="I6" s="34" t="s">
        <v>199</v>
      </c>
      <c r="J6" t="s">
        <v>163</v>
      </c>
      <c r="L6" s="36"/>
      <c r="M6" s="37" t="s">
        <v>224</v>
      </c>
      <c r="N6" s="38" t="s">
        <v>225</v>
      </c>
      <c r="O6" s="39" t="s">
        <v>226</v>
      </c>
      <c r="P6" s="36"/>
      <c r="Q6" s="36"/>
      <c r="R6" s="36"/>
      <c r="S6" s="36"/>
      <c r="T6" s="38"/>
    </row>
    <row r="7" spans="1:20" x14ac:dyDescent="0.25">
      <c r="A7" s="33">
        <v>43906</v>
      </c>
      <c r="B7" s="34" t="s">
        <v>194</v>
      </c>
      <c r="C7" s="34" t="s">
        <v>231</v>
      </c>
      <c r="D7" s="34" t="s">
        <v>2431</v>
      </c>
      <c r="E7" s="34" t="s">
        <v>2432</v>
      </c>
      <c r="F7" s="34" t="s">
        <v>2433</v>
      </c>
      <c r="G7" s="34" t="s">
        <v>287</v>
      </c>
      <c r="H7" s="33">
        <v>44026</v>
      </c>
      <c r="I7" s="34" t="s">
        <v>212</v>
      </c>
      <c r="J7" t="s">
        <v>165</v>
      </c>
      <c r="L7" s="40" t="s">
        <v>230</v>
      </c>
      <c r="M7" s="38"/>
      <c r="N7" s="36"/>
      <c r="O7" s="36"/>
      <c r="P7" s="38"/>
      <c r="Q7" s="38"/>
      <c r="R7" s="38"/>
      <c r="S7" s="38"/>
      <c r="T7" s="38"/>
    </row>
    <row r="8" spans="1:20" ht="15" customHeight="1" x14ac:dyDescent="0.25">
      <c r="A8" s="33">
        <v>43906</v>
      </c>
      <c r="B8" s="34" t="s">
        <v>194</v>
      </c>
      <c r="C8" s="34" t="s">
        <v>201</v>
      </c>
      <c r="D8" s="34" t="s">
        <v>218</v>
      </c>
      <c r="E8" s="34" t="s">
        <v>219</v>
      </c>
      <c r="F8" s="34" t="s">
        <v>220</v>
      </c>
      <c r="G8" s="34" t="s">
        <v>221</v>
      </c>
      <c r="H8" s="33">
        <v>43915</v>
      </c>
      <c r="I8" s="34" t="s">
        <v>222</v>
      </c>
      <c r="J8" t="s">
        <v>161</v>
      </c>
      <c r="L8" s="41"/>
      <c r="M8" s="40" t="s">
        <v>195</v>
      </c>
      <c r="N8" s="40" t="s">
        <v>227</v>
      </c>
      <c r="O8" s="40" t="s">
        <v>236</v>
      </c>
      <c r="P8" s="40" t="s">
        <v>201</v>
      </c>
      <c r="Q8" s="40" t="s">
        <v>237</v>
      </c>
      <c r="R8" s="40" t="s">
        <v>231</v>
      </c>
      <c r="S8" s="40" t="s">
        <v>175</v>
      </c>
      <c r="T8" s="38"/>
    </row>
    <row r="9" spans="1:20" ht="15" customHeight="1" x14ac:dyDescent="0.25">
      <c r="A9" s="33">
        <v>43907</v>
      </c>
      <c r="B9" s="34" t="s">
        <v>194</v>
      </c>
      <c r="C9" s="34" t="s">
        <v>227</v>
      </c>
      <c r="D9" s="34" t="s">
        <v>2</v>
      </c>
      <c r="E9" s="34" t="s">
        <v>228</v>
      </c>
      <c r="F9" s="34" t="s">
        <v>229</v>
      </c>
      <c r="G9" s="34" t="s">
        <v>28</v>
      </c>
      <c r="H9" s="33">
        <v>43962</v>
      </c>
      <c r="I9" s="34" t="s">
        <v>212</v>
      </c>
      <c r="J9" t="s">
        <v>161</v>
      </c>
      <c r="L9" s="42" t="s">
        <v>212</v>
      </c>
      <c r="M9" s="38">
        <f t="shared" ref="M9:R15" si="0">COUNTIFS($I:$I,$L9,$E:$E,CONCATENATE("*",$N$6,"*"),$C:$C,M$8)</f>
        <v>74</v>
      </c>
      <c r="N9" s="38">
        <f t="shared" si="0"/>
        <v>13</v>
      </c>
      <c r="O9" s="38">
        <f t="shared" si="0"/>
        <v>13</v>
      </c>
      <c r="P9" s="38">
        <f t="shared" si="0"/>
        <v>87</v>
      </c>
      <c r="Q9" s="38">
        <f t="shared" si="0"/>
        <v>8</v>
      </c>
      <c r="R9" s="38">
        <f t="shared" si="0"/>
        <v>82</v>
      </c>
      <c r="S9" s="38">
        <f t="shared" ref="S9:S15" si="1">COUNTIFS($I:$I,$L9,$E:$E,CONCATENATE("*",$N$6,"*"),$C:$C,"")</f>
        <v>0</v>
      </c>
      <c r="T9" s="38">
        <f>SUM(M9:S10)</f>
        <v>406</v>
      </c>
    </row>
    <row r="10" spans="1:20" x14ac:dyDescent="0.25">
      <c r="A10" s="33">
        <v>43908</v>
      </c>
      <c r="B10" s="34" t="s">
        <v>194</v>
      </c>
      <c r="C10" s="34" t="s">
        <v>231</v>
      </c>
      <c r="D10" s="34" t="s">
        <v>232</v>
      </c>
      <c r="E10" s="34" t="s">
        <v>233</v>
      </c>
      <c r="F10" s="34" t="s">
        <v>234</v>
      </c>
      <c r="G10" s="34" t="s">
        <v>235</v>
      </c>
      <c r="H10" s="33">
        <v>43924</v>
      </c>
      <c r="I10" s="34" t="s">
        <v>212</v>
      </c>
      <c r="J10" t="s">
        <v>163</v>
      </c>
      <c r="L10" s="42" t="s">
        <v>199</v>
      </c>
      <c r="M10" s="38">
        <f t="shared" si="0"/>
        <v>69</v>
      </c>
      <c r="N10" s="38">
        <f t="shared" si="0"/>
        <v>7</v>
      </c>
      <c r="O10" s="38">
        <f t="shared" si="0"/>
        <v>6</v>
      </c>
      <c r="P10" s="38">
        <f t="shared" si="0"/>
        <v>26</v>
      </c>
      <c r="Q10" s="38">
        <f t="shared" si="0"/>
        <v>9</v>
      </c>
      <c r="R10" s="38">
        <f t="shared" si="0"/>
        <v>12</v>
      </c>
      <c r="S10" s="38">
        <f t="shared" si="1"/>
        <v>0</v>
      </c>
      <c r="T10" s="38"/>
    </row>
    <row r="11" spans="1:20" ht="15" customHeight="1" x14ac:dyDescent="0.25">
      <c r="A11" s="33">
        <v>43908</v>
      </c>
      <c r="B11" s="34" t="s">
        <v>194</v>
      </c>
      <c r="C11" s="34" t="s">
        <v>201</v>
      </c>
      <c r="D11" s="34" t="s">
        <v>238</v>
      </c>
      <c r="E11" s="34" t="s">
        <v>239</v>
      </c>
      <c r="F11" s="34" t="s">
        <v>240</v>
      </c>
      <c r="G11" s="34" t="s">
        <v>211</v>
      </c>
      <c r="H11" s="33">
        <v>43984</v>
      </c>
      <c r="I11" s="34" t="s">
        <v>212</v>
      </c>
      <c r="J11" t="s">
        <v>166</v>
      </c>
      <c r="L11" s="42" t="s">
        <v>248</v>
      </c>
      <c r="M11" s="38">
        <f t="shared" si="0"/>
        <v>0</v>
      </c>
      <c r="N11" s="38">
        <f t="shared" si="0"/>
        <v>0</v>
      </c>
      <c r="O11" s="38">
        <f t="shared" si="0"/>
        <v>0</v>
      </c>
      <c r="P11" s="38">
        <f t="shared" si="0"/>
        <v>0</v>
      </c>
      <c r="Q11" s="38">
        <f t="shared" si="0"/>
        <v>1</v>
      </c>
      <c r="R11" s="38">
        <f t="shared" si="0"/>
        <v>2</v>
      </c>
      <c r="S11" s="38">
        <f t="shared" si="1"/>
        <v>0</v>
      </c>
      <c r="T11" s="38"/>
    </row>
    <row r="12" spans="1:20" ht="15" customHeight="1" x14ac:dyDescent="0.25">
      <c r="A12" s="33">
        <v>43909</v>
      </c>
      <c r="B12" s="34" t="s">
        <v>194</v>
      </c>
      <c r="C12" s="34" t="s">
        <v>201</v>
      </c>
      <c r="D12" s="34" t="s">
        <v>241</v>
      </c>
      <c r="E12" s="34" t="s">
        <v>242</v>
      </c>
      <c r="F12" s="34" t="s">
        <v>243</v>
      </c>
      <c r="G12" s="34" t="s">
        <v>52</v>
      </c>
      <c r="H12" s="33">
        <v>43994</v>
      </c>
      <c r="I12" s="34" t="s">
        <v>199</v>
      </c>
      <c r="J12" t="s">
        <v>163</v>
      </c>
      <c r="L12" s="42" t="s">
        <v>222</v>
      </c>
      <c r="M12" s="38">
        <f t="shared" si="0"/>
        <v>6</v>
      </c>
      <c r="N12" s="38">
        <f t="shared" si="0"/>
        <v>0</v>
      </c>
      <c r="O12" s="38">
        <f t="shared" si="0"/>
        <v>1</v>
      </c>
      <c r="P12" s="38">
        <f t="shared" si="0"/>
        <v>2</v>
      </c>
      <c r="Q12" s="38">
        <f t="shared" si="0"/>
        <v>1</v>
      </c>
      <c r="R12" s="38">
        <f t="shared" si="0"/>
        <v>2</v>
      </c>
      <c r="S12" s="38">
        <f t="shared" si="1"/>
        <v>0</v>
      </c>
      <c r="T12" s="38"/>
    </row>
    <row r="13" spans="1:20" x14ac:dyDescent="0.25">
      <c r="A13" s="33">
        <v>43910</v>
      </c>
      <c r="B13" s="34" t="s">
        <v>207</v>
      </c>
      <c r="C13" s="34" t="s">
        <v>231</v>
      </c>
      <c r="D13" s="34" t="s">
        <v>244</v>
      </c>
      <c r="E13" s="34" t="s">
        <v>245</v>
      </c>
      <c r="F13" s="34" t="s">
        <v>246</v>
      </c>
      <c r="G13" s="34" t="s">
        <v>247</v>
      </c>
      <c r="H13" s="33">
        <v>43935</v>
      </c>
      <c r="I13" s="34" t="s">
        <v>212</v>
      </c>
      <c r="J13" t="s">
        <v>165</v>
      </c>
      <c r="L13" s="42" t="s">
        <v>255</v>
      </c>
      <c r="M13" s="38">
        <f t="shared" si="0"/>
        <v>4</v>
      </c>
      <c r="N13" s="38">
        <f t="shared" si="0"/>
        <v>0</v>
      </c>
      <c r="O13" s="38">
        <f t="shared" si="0"/>
        <v>0</v>
      </c>
      <c r="P13" s="38">
        <f t="shared" si="0"/>
        <v>0</v>
      </c>
      <c r="Q13" s="38">
        <f t="shared" si="0"/>
        <v>0</v>
      </c>
      <c r="R13" s="38">
        <f t="shared" si="0"/>
        <v>0</v>
      </c>
      <c r="S13" s="38">
        <f t="shared" si="1"/>
        <v>0</v>
      </c>
      <c r="T13" s="38"/>
    </row>
    <row r="14" spans="1:20" ht="25.5" customHeight="1" x14ac:dyDescent="0.25">
      <c r="A14" s="33">
        <v>43912</v>
      </c>
      <c r="B14" s="34" t="s">
        <v>194</v>
      </c>
      <c r="C14" s="34" t="s">
        <v>231</v>
      </c>
      <c r="D14" s="34" t="s">
        <v>249</v>
      </c>
      <c r="E14" s="34" t="s">
        <v>250</v>
      </c>
      <c r="F14" s="34" t="s">
        <v>251</v>
      </c>
      <c r="G14" s="34" t="s">
        <v>52</v>
      </c>
      <c r="H14" s="33">
        <v>43929</v>
      </c>
      <c r="I14" s="34" t="s">
        <v>212</v>
      </c>
      <c r="J14" t="s">
        <v>163</v>
      </c>
      <c r="L14" s="42" t="s">
        <v>259</v>
      </c>
      <c r="M14" s="38">
        <f t="shared" si="0"/>
        <v>6</v>
      </c>
      <c r="N14" s="38">
        <f t="shared" si="0"/>
        <v>0</v>
      </c>
      <c r="O14" s="38">
        <f t="shared" si="0"/>
        <v>1</v>
      </c>
      <c r="P14" s="38">
        <f t="shared" si="0"/>
        <v>1</v>
      </c>
      <c r="Q14" s="38">
        <f t="shared" si="0"/>
        <v>0</v>
      </c>
      <c r="R14" s="38">
        <f t="shared" si="0"/>
        <v>2</v>
      </c>
      <c r="S14" s="38">
        <f t="shared" si="1"/>
        <v>0</v>
      </c>
      <c r="T14" s="38"/>
    </row>
    <row r="15" spans="1:20" ht="15" customHeight="1" x14ac:dyDescent="0.25">
      <c r="A15" s="33">
        <v>43909</v>
      </c>
      <c r="B15" s="34" t="s">
        <v>194</v>
      </c>
      <c r="C15" s="34" t="s">
        <v>231</v>
      </c>
      <c r="D15" s="34" t="s">
        <v>252</v>
      </c>
      <c r="E15" s="34" t="s">
        <v>253</v>
      </c>
      <c r="F15" s="34" t="s">
        <v>254</v>
      </c>
      <c r="G15" s="34" t="s">
        <v>34</v>
      </c>
      <c r="H15" s="33">
        <v>43917</v>
      </c>
      <c r="I15" s="34" t="s">
        <v>222</v>
      </c>
      <c r="J15" t="s">
        <v>163</v>
      </c>
      <c r="L15" s="42" t="s">
        <v>206</v>
      </c>
      <c r="M15" s="38">
        <f t="shared" si="0"/>
        <v>16</v>
      </c>
      <c r="N15" s="38">
        <f t="shared" si="0"/>
        <v>1</v>
      </c>
      <c r="O15" s="38">
        <f t="shared" si="0"/>
        <v>0</v>
      </c>
      <c r="P15" s="38">
        <f t="shared" si="0"/>
        <v>12</v>
      </c>
      <c r="Q15" s="38">
        <f t="shared" si="0"/>
        <v>0</v>
      </c>
      <c r="R15" s="38">
        <f t="shared" si="0"/>
        <v>1</v>
      </c>
      <c r="S15" s="38">
        <f t="shared" si="1"/>
        <v>0</v>
      </c>
      <c r="T15" s="38"/>
    </row>
    <row r="16" spans="1:20" ht="25.5" customHeight="1" x14ac:dyDescent="0.25">
      <c r="A16" s="33">
        <v>43910</v>
      </c>
      <c r="B16" s="34" t="s">
        <v>194</v>
      </c>
      <c r="C16" s="34" t="s">
        <v>231</v>
      </c>
      <c r="D16" s="34" t="s">
        <v>256</v>
      </c>
      <c r="E16" s="34" t="s">
        <v>257</v>
      </c>
      <c r="F16" s="34" t="s">
        <v>258</v>
      </c>
      <c r="G16" s="34" t="s">
        <v>52</v>
      </c>
      <c r="H16" s="33">
        <v>43950</v>
      </c>
      <c r="I16" s="34" t="s">
        <v>199</v>
      </c>
      <c r="J16" t="s">
        <v>163</v>
      </c>
      <c r="L16" s="42" t="s">
        <v>267</v>
      </c>
      <c r="M16" s="38">
        <f t="shared" ref="M16:R16" si="2">COUNTIFS($I:$I,"",$E:$E,CONCATENATE("*",$N$6,"*"),$C:$C,M$8)</f>
        <v>30</v>
      </c>
      <c r="N16" s="38">
        <f t="shared" si="2"/>
        <v>0</v>
      </c>
      <c r="O16" s="38">
        <f t="shared" si="2"/>
        <v>2</v>
      </c>
      <c r="P16" s="38">
        <f t="shared" si="2"/>
        <v>21</v>
      </c>
      <c r="Q16" s="38">
        <f t="shared" si="2"/>
        <v>2</v>
      </c>
      <c r="R16" s="38">
        <f t="shared" si="2"/>
        <v>17</v>
      </c>
      <c r="S16" s="38">
        <f>COUNTIFS($I:$I,"",$E:$E,CONCATENATE("*",$N$6,"*"),$C:$C,"")</f>
        <v>0</v>
      </c>
      <c r="T16" s="38">
        <f>SUM(M16:S16)</f>
        <v>72</v>
      </c>
    </row>
    <row r="17" spans="1:20" ht="15" customHeight="1" x14ac:dyDescent="0.25">
      <c r="A17" s="33">
        <v>43913</v>
      </c>
      <c r="B17" s="34" t="s">
        <v>207</v>
      </c>
      <c r="C17" s="34" t="s">
        <v>195</v>
      </c>
      <c r="D17" s="34" t="s">
        <v>260</v>
      </c>
      <c r="E17" s="34" t="s">
        <v>261</v>
      </c>
      <c r="F17" s="34" t="s">
        <v>262</v>
      </c>
      <c r="G17" s="34" t="s">
        <v>263</v>
      </c>
      <c r="H17" s="33">
        <v>43962</v>
      </c>
      <c r="I17" s="34" t="s">
        <v>199</v>
      </c>
      <c r="J17" t="s">
        <v>162</v>
      </c>
      <c r="L17" s="42" t="s">
        <v>271</v>
      </c>
      <c r="M17" s="38">
        <f t="shared" ref="M17:S17" si="3">SUM(M9:M16)</f>
        <v>205</v>
      </c>
      <c r="N17" s="38">
        <f t="shared" si="3"/>
        <v>21</v>
      </c>
      <c r="O17" s="38">
        <f t="shared" si="3"/>
        <v>23</v>
      </c>
      <c r="P17" s="38">
        <f t="shared" si="3"/>
        <v>149</v>
      </c>
      <c r="Q17" s="38">
        <f t="shared" si="3"/>
        <v>21</v>
      </c>
      <c r="R17" s="38">
        <f t="shared" si="3"/>
        <v>118</v>
      </c>
      <c r="S17" s="38">
        <f t="shared" si="3"/>
        <v>0</v>
      </c>
      <c r="T17" s="38">
        <f>SUM(M17:S17)</f>
        <v>537</v>
      </c>
    </row>
    <row r="18" spans="1:20" ht="15" customHeight="1" x14ac:dyDescent="0.25">
      <c r="A18" s="33">
        <v>43913</v>
      </c>
      <c r="B18" s="34" t="s">
        <v>194</v>
      </c>
      <c r="C18" s="34" t="s">
        <v>231</v>
      </c>
      <c r="D18" s="34" t="s">
        <v>2434</v>
      </c>
      <c r="E18" s="34" t="s">
        <v>607</v>
      </c>
      <c r="F18" s="34" t="s">
        <v>608</v>
      </c>
      <c r="G18" s="34" t="s">
        <v>105</v>
      </c>
      <c r="H18" s="33">
        <v>43924</v>
      </c>
      <c r="I18" s="34" t="s">
        <v>199</v>
      </c>
      <c r="J18" t="s">
        <v>166</v>
      </c>
      <c r="L18" s="38"/>
      <c r="M18" s="38"/>
      <c r="N18" s="38"/>
      <c r="O18" s="38"/>
      <c r="P18" s="38"/>
      <c r="Q18" s="38"/>
      <c r="R18" s="38"/>
      <c r="S18" s="38"/>
      <c r="T18" s="38"/>
    </row>
    <row r="19" spans="1:20" ht="15" customHeight="1" x14ac:dyDescent="0.25">
      <c r="A19" s="33">
        <v>43913</v>
      </c>
      <c r="B19" s="34" t="s">
        <v>194</v>
      </c>
      <c r="C19" s="34" t="s">
        <v>201</v>
      </c>
      <c r="D19" s="34" t="s">
        <v>264</v>
      </c>
      <c r="E19" s="34" t="s">
        <v>265</v>
      </c>
      <c r="F19" s="34" t="s">
        <v>266</v>
      </c>
      <c r="G19" s="34" t="s">
        <v>34</v>
      </c>
      <c r="H19" s="33">
        <v>43928</v>
      </c>
      <c r="I19" s="34" t="s">
        <v>212</v>
      </c>
      <c r="J19" t="s">
        <v>163</v>
      </c>
      <c r="L19" s="42"/>
      <c r="M19" s="42" t="s">
        <v>165</v>
      </c>
      <c r="N19" s="42" t="s">
        <v>162</v>
      </c>
      <c r="O19" s="42" t="s">
        <v>163</v>
      </c>
      <c r="P19" s="42" t="s">
        <v>161</v>
      </c>
      <c r="Q19" s="42" t="s">
        <v>164</v>
      </c>
      <c r="R19" s="42" t="s">
        <v>166</v>
      </c>
      <c r="S19" s="42" t="s">
        <v>175</v>
      </c>
      <c r="T19" s="38"/>
    </row>
    <row r="20" spans="1:20" x14ac:dyDescent="0.25">
      <c r="A20" s="33">
        <v>43914</v>
      </c>
      <c r="B20" s="34" t="s">
        <v>194</v>
      </c>
      <c r="C20" s="34" t="s">
        <v>195</v>
      </c>
      <c r="D20" s="34" t="s">
        <v>268</v>
      </c>
      <c r="E20" s="34" t="s">
        <v>269</v>
      </c>
      <c r="F20" s="34" t="s">
        <v>270</v>
      </c>
      <c r="G20" s="34" t="s">
        <v>34</v>
      </c>
      <c r="H20" s="33">
        <v>43921</v>
      </c>
      <c r="I20" s="34" t="s">
        <v>199</v>
      </c>
      <c r="J20" t="s">
        <v>163</v>
      </c>
      <c r="L20" s="42" t="s">
        <v>212</v>
      </c>
      <c r="M20" s="38">
        <f t="shared" ref="M20:S25" si="4">COUNTIFS($I:$I,$L20,$J:$J,M$19,$E:$E,CONCATENATE("*",$N$6,"*"))</f>
        <v>41</v>
      </c>
      <c r="N20" s="38">
        <f t="shared" si="4"/>
        <v>44</v>
      </c>
      <c r="O20" s="38">
        <f t="shared" si="4"/>
        <v>136</v>
      </c>
      <c r="P20" s="38">
        <f t="shared" si="4"/>
        <v>18</v>
      </c>
      <c r="Q20" s="38">
        <f t="shared" si="4"/>
        <v>16</v>
      </c>
      <c r="R20" s="38">
        <f t="shared" si="4"/>
        <v>20</v>
      </c>
      <c r="S20" s="38">
        <f t="shared" si="4"/>
        <v>2</v>
      </c>
      <c r="T20" s="38">
        <f>SUM(M20:S21)</f>
        <v>406</v>
      </c>
    </row>
    <row r="21" spans="1:20" x14ac:dyDescent="0.25">
      <c r="A21" s="33">
        <v>43914</v>
      </c>
      <c r="B21" s="34" t="s">
        <v>194</v>
      </c>
      <c r="C21" s="34" t="s">
        <v>201</v>
      </c>
      <c r="D21" s="34" t="s">
        <v>272</v>
      </c>
      <c r="E21" s="34" t="s">
        <v>273</v>
      </c>
      <c r="F21" s="34" t="s">
        <v>274</v>
      </c>
      <c r="G21" s="34" t="s">
        <v>34</v>
      </c>
      <c r="H21" s="33">
        <v>43928</v>
      </c>
      <c r="I21" s="34" t="s">
        <v>212</v>
      </c>
      <c r="J21" t="s">
        <v>163</v>
      </c>
      <c r="L21" s="42" t="s">
        <v>199</v>
      </c>
      <c r="M21" s="38">
        <f t="shared" si="4"/>
        <v>19</v>
      </c>
      <c r="N21" s="38">
        <f t="shared" si="4"/>
        <v>33</v>
      </c>
      <c r="O21" s="38">
        <f t="shared" si="4"/>
        <v>56</v>
      </c>
      <c r="P21" s="38">
        <f t="shared" si="4"/>
        <v>6</v>
      </c>
      <c r="Q21" s="38">
        <f t="shared" si="4"/>
        <v>6</v>
      </c>
      <c r="R21" s="38">
        <f t="shared" si="4"/>
        <v>8</v>
      </c>
      <c r="S21" s="38">
        <f t="shared" si="4"/>
        <v>1</v>
      </c>
      <c r="T21" s="38"/>
    </row>
    <row r="22" spans="1:20" x14ac:dyDescent="0.25">
      <c r="A22" s="33">
        <v>43914</v>
      </c>
      <c r="B22" s="34" t="s">
        <v>207</v>
      </c>
      <c r="C22" s="34" t="s">
        <v>195</v>
      </c>
      <c r="D22" s="34" t="s">
        <v>275</v>
      </c>
      <c r="E22" s="34" t="s">
        <v>276</v>
      </c>
      <c r="F22" s="34" t="s">
        <v>277</v>
      </c>
      <c r="G22" s="34" t="s">
        <v>211</v>
      </c>
      <c r="H22" s="33">
        <v>43922</v>
      </c>
      <c r="I22" s="34" t="s">
        <v>212</v>
      </c>
      <c r="J22" t="s">
        <v>166</v>
      </c>
      <c r="L22" s="42" t="s">
        <v>222</v>
      </c>
      <c r="M22" s="38">
        <f t="shared" si="4"/>
        <v>2</v>
      </c>
      <c r="N22" s="38">
        <f t="shared" si="4"/>
        <v>2</v>
      </c>
      <c r="O22" s="38">
        <f t="shared" si="4"/>
        <v>5</v>
      </c>
      <c r="P22" s="38">
        <f t="shared" si="4"/>
        <v>3</v>
      </c>
      <c r="Q22" s="38">
        <f t="shared" si="4"/>
        <v>0</v>
      </c>
      <c r="R22" s="38">
        <f t="shared" si="4"/>
        <v>0</v>
      </c>
      <c r="S22" s="38">
        <f t="shared" si="4"/>
        <v>0</v>
      </c>
      <c r="T22" s="38"/>
    </row>
    <row r="23" spans="1:20" ht="15" customHeight="1" x14ac:dyDescent="0.25">
      <c r="A23" s="33">
        <v>43915</v>
      </c>
      <c r="B23" s="34" t="s">
        <v>194</v>
      </c>
      <c r="C23" s="34" t="s">
        <v>201</v>
      </c>
      <c r="D23" s="34" t="s">
        <v>278</v>
      </c>
      <c r="E23" s="34" t="s">
        <v>279</v>
      </c>
      <c r="F23" s="34" t="s">
        <v>280</v>
      </c>
      <c r="G23" s="34" t="s">
        <v>52</v>
      </c>
      <c r="H23" s="33">
        <v>43943</v>
      </c>
      <c r="I23" s="34" t="s">
        <v>212</v>
      </c>
      <c r="J23" t="s">
        <v>163</v>
      </c>
      <c r="L23" s="42" t="s">
        <v>255</v>
      </c>
      <c r="M23" s="38">
        <f t="shared" si="4"/>
        <v>0</v>
      </c>
      <c r="N23" s="38">
        <f t="shared" si="4"/>
        <v>1</v>
      </c>
      <c r="O23" s="38">
        <f t="shared" si="4"/>
        <v>0</v>
      </c>
      <c r="P23" s="38">
        <f t="shared" si="4"/>
        <v>0</v>
      </c>
      <c r="Q23" s="38">
        <f t="shared" si="4"/>
        <v>0</v>
      </c>
      <c r="R23" s="38">
        <f t="shared" si="4"/>
        <v>2</v>
      </c>
      <c r="S23" s="38">
        <f t="shared" si="4"/>
        <v>1</v>
      </c>
      <c r="T23" s="43"/>
    </row>
    <row r="24" spans="1:20" ht="25.5" customHeight="1" x14ac:dyDescent="0.25">
      <c r="A24" s="33">
        <v>43915</v>
      </c>
      <c r="B24" s="34" t="s">
        <v>194</v>
      </c>
      <c r="C24" s="34" t="s">
        <v>231</v>
      </c>
      <c r="D24" s="34" t="s">
        <v>281</v>
      </c>
      <c r="E24" s="34" t="s">
        <v>282</v>
      </c>
      <c r="F24" s="34" t="s">
        <v>283</v>
      </c>
      <c r="G24" s="34" t="s">
        <v>34</v>
      </c>
      <c r="H24" s="33">
        <v>43923</v>
      </c>
      <c r="I24" s="34" t="s">
        <v>212</v>
      </c>
      <c r="J24" t="s">
        <v>163</v>
      </c>
      <c r="L24" s="42" t="s">
        <v>259</v>
      </c>
      <c r="M24" s="38">
        <f t="shared" si="4"/>
        <v>2</v>
      </c>
      <c r="N24" s="38">
        <f t="shared" si="4"/>
        <v>3</v>
      </c>
      <c r="O24" s="38">
        <f t="shared" si="4"/>
        <v>3</v>
      </c>
      <c r="P24" s="38">
        <f t="shared" si="4"/>
        <v>0</v>
      </c>
      <c r="Q24" s="38">
        <f t="shared" si="4"/>
        <v>0</v>
      </c>
      <c r="R24" s="38">
        <f t="shared" si="4"/>
        <v>2</v>
      </c>
      <c r="S24" s="38">
        <f t="shared" si="4"/>
        <v>0</v>
      </c>
      <c r="T24" s="43"/>
    </row>
    <row r="25" spans="1:20" x14ac:dyDescent="0.25">
      <c r="A25" s="33">
        <v>43914</v>
      </c>
      <c r="B25" s="34" t="s">
        <v>207</v>
      </c>
      <c r="C25" s="34" t="s">
        <v>231</v>
      </c>
      <c r="D25" s="34" t="s">
        <v>284</v>
      </c>
      <c r="E25" s="34" t="s">
        <v>285</v>
      </c>
      <c r="F25" s="34" t="s">
        <v>286</v>
      </c>
      <c r="G25" s="34" t="s">
        <v>287</v>
      </c>
      <c r="H25" s="33">
        <v>43917</v>
      </c>
      <c r="I25" s="34" t="s">
        <v>212</v>
      </c>
      <c r="J25" t="s">
        <v>165</v>
      </c>
      <c r="L25" s="42" t="s">
        <v>206</v>
      </c>
      <c r="M25" s="38">
        <f t="shared" si="4"/>
        <v>1</v>
      </c>
      <c r="N25" s="38">
        <f t="shared" si="4"/>
        <v>4</v>
      </c>
      <c r="O25" s="38">
        <f t="shared" si="4"/>
        <v>13</v>
      </c>
      <c r="P25" s="38">
        <f t="shared" si="4"/>
        <v>2</v>
      </c>
      <c r="Q25" s="38">
        <f t="shared" si="4"/>
        <v>2</v>
      </c>
      <c r="R25" s="38">
        <f t="shared" si="4"/>
        <v>8</v>
      </c>
      <c r="S25" s="38">
        <f t="shared" si="4"/>
        <v>0</v>
      </c>
      <c r="T25" s="38"/>
    </row>
    <row r="26" spans="1:20" ht="25.5" customHeight="1" x14ac:dyDescent="0.25">
      <c r="A26" s="33">
        <v>43915</v>
      </c>
      <c r="B26" s="34" t="s">
        <v>207</v>
      </c>
      <c r="C26" s="34" t="s">
        <v>195</v>
      </c>
      <c r="D26" s="34" t="s">
        <v>288</v>
      </c>
      <c r="E26" s="34" t="s">
        <v>289</v>
      </c>
      <c r="F26" s="34" t="s">
        <v>290</v>
      </c>
      <c r="G26" s="34" t="s">
        <v>34</v>
      </c>
      <c r="H26" s="33">
        <v>43929</v>
      </c>
      <c r="I26" s="34" t="s">
        <v>199</v>
      </c>
      <c r="J26" t="s">
        <v>163</v>
      </c>
      <c r="L26" s="42" t="s">
        <v>267</v>
      </c>
      <c r="M26" s="38">
        <f t="shared" ref="M26:S26" si="5">COUNTIFS($I:$I,"",$J:$J,M$19,$E:$E,CONCATENATE("*",$N$6,"*"))</f>
        <v>11</v>
      </c>
      <c r="N26" s="38">
        <f t="shared" si="5"/>
        <v>20</v>
      </c>
      <c r="O26" s="38">
        <f t="shared" si="5"/>
        <v>25</v>
      </c>
      <c r="P26" s="38">
        <f t="shared" si="5"/>
        <v>4</v>
      </c>
      <c r="Q26" s="38">
        <f t="shared" si="5"/>
        <v>6</v>
      </c>
      <c r="R26" s="38">
        <f t="shared" si="5"/>
        <v>4</v>
      </c>
      <c r="S26" s="38">
        <f t="shared" si="5"/>
        <v>2</v>
      </c>
      <c r="T26" s="38"/>
    </row>
    <row r="27" spans="1:20" ht="15" customHeight="1" x14ac:dyDescent="0.25">
      <c r="A27" s="33">
        <v>43915</v>
      </c>
      <c r="B27" s="34" t="s">
        <v>194</v>
      </c>
      <c r="C27" s="34" t="s">
        <v>237</v>
      </c>
      <c r="D27" s="34" t="s">
        <v>3</v>
      </c>
      <c r="E27" s="34" t="s">
        <v>291</v>
      </c>
      <c r="F27" s="34" t="s">
        <v>292</v>
      </c>
      <c r="G27" s="34" t="s">
        <v>34</v>
      </c>
      <c r="H27" s="33">
        <v>43923</v>
      </c>
      <c r="I27" s="34" t="s">
        <v>212</v>
      </c>
      <c r="J27" t="s">
        <v>163</v>
      </c>
      <c r="L27" s="42" t="s">
        <v>271</v>
      </c>
      <c r="M27" s="38">
        <f t="shared" ref="M27:S27" si="6">SUM(M20:M26)</f>
        <v>76</v>
      </c>
      <c r="N27" s="38">
        <f t="shared" si="6"/>
        <v>107</v>
      </c>
      <c r="O27" s="38">
        <f t="shared" si="6"/>
        <v>238</v>
      </c>
      <c r="P27" s="38">
        <f t="shared" si="6"/>
        <v>33</v>
      </c>
      <c r="Q27" s="38">
        <f t="shared" si="6"/>
        <v>30</v>
      </c>
      <c r="R27" s="38">
        <f t="shared" si="6"/>
        <v>44</v>
      </c>
      <c r="S27" s="38">
        <f t="shared" si="6"/>
        <v>6</v>
      </c>
      <c r="T27" s="38">
        <f>SUM(M27:S27)</f>
        <v>534</v>
      </c>
    </row>
    <row r="28" spans="1:20" ht="25.5" customHeight="1" x14ac:dyDescent="0.25">
      <c r="A28" s="33">
        <v>43915</v>
      </c>
      <c r="B28" s="34" t="s">
        <v>194</v>
      </c>
      <c r="C28" s="34" t="s">
        <v>237</v>
      </c>
      <c r="D28" s="34" t="s">
        <v>4</v>
      </c>
      <c r="E28" s="34" t="s">
        <v>293</v>
      </c>
      <c r="F28" s="34" t="s">
        <v>292</v>
      </c>
      <c r="G28" s="34" t="s">
        <v>34</v>
      </c>
      <c r="H28" s="33">
        <v>43923</v>
      </c>
      <c r="I28" s="34" t="s">
        <v>212</v>
      </c>
      <c r="J28" t="s">
        <v>163</v>
      </c>
      <c r="L28" s="42" t="s">
        <v>304</v>
      </c>
      <c r="M28" s="44">
        <f t="shared" ref="M28:S28" si="7">100*SUM(M20:M21)/SUM($M$20:$S$21)</f>
        <v>14.77832512315271</v>
      </c>
      <c r="N28" s="44">
        <f t="shared" si="7"/>
        <v>18.96551724137931</v>
      </c>
      <c r="O28" s="44">
        <f t="shared" si="7"/>
        <v>47.290640394088669</v>
      </c>
      <c r="P28" s="44">
        <f t="shared" si="7"/>
        <v>5.9113300492610836</v>
      </c>
      <c r="Q28" s="44">
        <f t="shared" si="7"/>
        <v>5.4187192118226601</v>
      </c>
      <c r="R28" s="44">
        <f t="shared" si="7"/>
        <v>6.8965517241379306</v>
      </c>
      <c r="S28" s="44">
        <f t="shared" si="7"/>
        <v>0.73891625615763545</v>
      </c>
      <c r="T28" s="38"/>
    </row>
    <row r="29" spans="1:20" ht="25.5" x14ac:dyDescent="0.25">
      <c r="A29" s="33">
        <v>43915</v>
      </c>
      <c r="B29" s="34" t="s">
        <v>194</v>
      </c>
      <c r="C29" s="34" t="s">
        <v>201</v>
      </c>
      <c r="D29" s="34" t="s">
        <v>294</v>
      </c>
      <c r="E29" s="34" t="s">
        <v>295</v>
      </c>
      <c r="F29" s="34" t="s">
        <v>296</v>
      </c>
      <c r="G29" s="34" t="s">
        <v>34</v>
      </c>
      <c r="H29" s="33">
        <v>44055</v>
      </c>
      <c r="I29" s="34" t="s">
        <v>222</v>
      </c>
      <c r="J29" t="s">
        <v>163</v>
      </c>
      <c r="L29" s="42" t="s">
        <v>308</v>
      </c>
      <c r="M29" s="44">
        <f t="shared" ref="M29:S29" si="8">100*(SUM(M20:M21,M26)/SUM($M$20:$S$21,$M$26:$S$26))</f>
        <v>14.853556485355648</v>
      </c>
      <c r="N29" s="44">
        <f t="shared" si="8"/>
        <v>20.292887029288703</v>
      </c>
      <c r="O29" s="44">
        <f t="shared" si="8"/>
        <v>45.397489539748953</v>
      </c>
      <c r="P29" s="44">
        <f t="shared" si="8"/>
        <v>5.8577405857740583</v>
      </c>
      <c r="Q29" s="44">
        <f t="shared" si="8"/>
        <v>5.8577405857740583</v>
      </c>
      <c r="R29" s="44">
        <f t="shared" si="8"/>
        <v>6.6945606694560666</v>
      </c>
      <c r="S29" s="44">
        <f t="shared" si="8"/>
        <v>1.0460251046025104</v>
      </c>
      <c r="T29" s="38"/>
    </row>
    <row r="30" spans="1:20" x14ac:dyDescent="0.25">
      <c r="A30" s="33">
        <v>43915</v>
      </c>
      <c r="B30" s="34" t="s">
        <v>207</v>
      </c>
      <c r="C30" s="34" t="s">
        <v>195</v>
      </c>
      <c r="D30" s="34" t="s">
        <v>297</v>
      </c>
      <c r="E30" s="34" t="s">
        <v>298</v>
      </c>
      <c r="F30" s="34" t="s">
        <v>299</v>
      </c>
      <c r="G30" s="34" t="s">
        <v>300</v>
      </c>
      <c r="H30" s="33">
        <v>43970</v>
      </c>
      <c r="I30" s="34" t="s">
        <v>206</v>
      </c>
      <c r="J30" t="s">
        <v>166</v>
      </c>
      <c r="L30" s="38"/>
      <c r="M30" s="38"/>
      <c r="N30" s="38"/>
      <c r="O30" s="45"/>
      <c r="P30" s="45"/>
      <c r="Q30" s="45"/>
      <c r="R30" s="45"/>
      <c r="S30" s="45"/>
      <c r="T30" s="38"/>
    </row>
    <row r="31" spans="1:20" ht="15" customHeight="1" x14ac:dyDescent="0.25">
      <c r="A31" s="33">
        <v>43916</v>
      </c>
      <c r="B31" s="34" t="s">
        <v>194</v>
      </c>
      <c r="C31" s="34" t="s">
        <v>195</v>
      </c>
      <c r="D31" s="34" t="s">
        <v>301</v>
      </c>
      <c r="E31" s="34" t="s">
        <v>302</v>
      </c>
      <c r="F31" s="34" t="s">
        <v>303</v>
      </c>
      <c r="G31" s="34" t="s">
        <v>52</v>
      </c>
      <c r="H31" s="33">
        <v>43943</v>
      </c>
      <c r="I31" s="34" t="s">
        <v>212</v>
      </c>
      <c r="J31" t="s">
        <v>163</v>
      </c>
      <c r="L31" s="46" t="s">
        <v>315</v>
      </c>
      <c r="M31" s="38"/>
      <c r="N31" s="38"/>
      <c r="O31" s="45"/>
      <c r="P31" s="45"/>
      <c r="Q31" s="45"/>
      <c r="R31" s="45"/>
      <c r="S31" s="45"/>
      <c r="T31" s="38"/>
    </row>
    <row r="32" spans="1:20" ht="15" customHeight="1" x14ac:dyDescent="0.25">
      <c r="A32" s="33">
        <v>43916</v>
      </c>
      <c r="B32" s="34" t="s">
        <v>194</v>
      </c>
      <c r="C32" s="34" t="s">
        <v>195</v>
      </c>
      <c r="D32" s="34" t="s">
        <v>305</v>
      </c>
      <c r="E32" s="34" t="s">
        <v>306</v>
      </c>
      <c r="F32" s="34" t="s">
        <v>307</v>
      </c>
      <c r="G32" s="34" t="s">
        <v>105</v>
      </c>
      <c r="H32" s="33">
        <v>43929</v>
      </c>
      <c r="I32" s="34" t="s">
        <v>199</v>
      </c>
      <c r="J32" t="s">
        <v>166</v>
      </c>
      <c r="L32" s="47" t="s">
        <v>194</v>
      </c>
      <c r="M32" s="38">
        <f>COUNTIFS($B:$B,$L32,$E:$E,CONCATENATE("*",$N$6,"*"))</f>
        <v>417</v>
      </c>
      <c r="N32" s="38"/>
      <c r="O32" s="45"/>
      <c r="P32" s="45"/>
      <c r="Q32" s="45"/>
      <c r="R32" s="45"/>
      <c r="S32" s="45"/>
      <c r="T32" s="38"/>
    </row>
    <row r="33" spans="1:21" x14ac:dyDescent="0.25">
      <c r="A33" s="33">
        <v>43916</v>
      </c>
      <c r="B33" s="34" t="s">
        <v>194</v>
      </c>
      <c r="C33" s="34" t="s">
        <v>201</v>
      </c>
      <c r="D33" s="34" t="s">
        <v>309</v>
      </c>
      <c r="E33" s="34" t="s">
        <v>310</v>
      </c>
      <c r="F33" s="34" t="s">
        <v>311</v>
      </c>
      <c r="G33" s="34" t="s">
        <v>263</v>
      </c>
      <c r="H33" s="33">
        <v>43955</v>
      </c>
      <c r="I33" s="34" t="s">
        <v>212</v>
      </c>
      <c r="J33" t="s">
        <v>162</v>
      </c>
      <c r="L33" s="47" t="s">
        <v>207</v>
      </c>
      <c r="M33" s="38">
        <f>COUNTIFS($B:$B,$L33,$E:$E,CONCATENATE("*",$N$6,"*"))</f>
        <v>120</v>
      </c>
      <c r="N33" s="38"/>
      <c r="O33" s="45"/>
      <c r="P33" s="45"/>
      <c r="Q33" s="45"/>
      <c r="R33" s="45"/>
      <c r="S33" s="45"/>
      <c r="T33" s="38"/>
    </row>
    <row r="34" spans="1:21" x14ac:dyDescent="0.25">
      <c r="A34" s="33">
        <v>43916</v>
      </c>
      <c r="B34" s="34" t="s">
        <v>194</v>
      </c>
      <c r="C34" s="34" t="s">
        <v>195</v>
      </c>
      <c r="D34" s="34" t="s">
        <v>312</v>
      </c>
      <c r="E34" s="34" t="s">
        <v>313</v>
      </c>
      <c r="F34" s="34" t="s">
        <v>314</v>
      </c>
      <c r="G34" s="34" t="s">
        <v>221</v>
      </c>
      <c r="H34" s="33">
        <v>43942</v>
      </c>
      <c r="I34" s="34" t="s">
        <v>212</v>
      </c>
      <c r="J34" t="s">
        <v>161</v>
      </c>
      <c r="L34" s="48" t="s">
        <v>175</v>
      </c>
      <c r="M34" s="38">
        <f>COUNTIFS($B:$B,"",$E:$E,CONCATENATE("*",$N$6,"*"))</f>
        <v>0</v>
      </c>
      <c r="N34" s="38"/>
      <c r="O34" s="45"/>
      <c r="P34" s="45"/>
      <c r="Q34" s="45"/>
      <c r="R34" s="45"/>
      <c r="S34" s="45"/>
      <c r="T34" s="38"/>
    </row>
    <row r="35" spans="1:21" x14ac:dyDescent="0.25">
      <c r="A35" s="33">
        <v>43916</v>
      </c>
      <c r="B35" s="34" t="s">
        <v>194</v>
      </c>
      <c r="C35" s="34" t="s">
        <v>236</v>
      </c>
      <c r="D35" s="34" t="s">
        <v>316</v>
      </c>
      <c r="E35" s="34" t="s">
        <v>317</v>
      </c>
      <c r="F35" s="34" t="s">
        <v>318</v>
      </c>
      <c r="G35" s="34" t="s">
        <v>319</v>
      </c>
      <c r="H35" s="33">
        <v>43943</v>
      </c>
      <c r="I35" s="34" t="s">
        <v>212</v>
      </c>
      <c r="J35" t="s">
        <v>163</v>
      </c>
      <c r="L35" s="47" t="s">
        <v>271</v>
      </c>
      <c r="M35" s="38">
        <f>SUM(M32:M34)</f>
        <v>537</v>
      </c>
      <c r="N35" s="38"/>
      <c r="O35" s="45"/>
      <c r="P35" s="45"/>
      <c r="Q35" s="45"/>
      <c r="R35" s="45"/>
      <c r="S35" s="45"/>
      <c r="T35" s="38"/>
    </row>
    <row r="36" spans="1:21" x14ac:dyDescent="0.25">
      <c r="A36" s="33">
        <v>43916</v>
      </c>
      <c r="B36" s="34" t="s">
        <v>207</v>
      </c>
      <c r="C36" s="34" t="s">
        <v>231</v>
      </c>
      <c r="D36" s="34" t="s">
        <v>2435</v>
      </c>
      <c r="E36" s="34" t="s">
        <v>2436</v>
      </c>
      <c r="F36" s="34" t="s">
        <v>2437</v>
      </c>
      <c r="G36" s="34" t="s">
        <v>487</v>
      </c>
      <c r="H36" s="33">
        <v>43942</v>
      </c>
      <c r="I36" s="34" t="s">
        <v>199</v>
      </c>
      <c r="J36" t="s">
        <v>162</v>
      </c>
      <c r="L36" s="36"/>
      <c r="M36" s="36"/>
      <c r="N36" s="36"/>
      <c r="O36" s="36"/>
      <c r="P36" s="36"/>
      <c r="Q36" s="36"/>
      <c r="R36" s="36"/>
      <c r="S36" s="36"/>
      <c r="T36" s="49"/>
    </row>
    <row r="37" spans="1:21" ht="25.5" x14ac:dyDescent="0.25">
      <c r="A37" s="33">
        <v>43917</v>
      </c>
      <c r="B37" s="34" t="s">
        <v>194</v>
      </c>
      <c r="C37" s="34" t="s">
        <v>231</v>
      </c>
      <c r="D37" s="34" t="s">
        <v>320</v>
      </c>
      <c r="E37" s="34" t="s">
        <v>321</v>
      </c>
      <c r="F37" s="34" t="s">
        <v>322</v>
      </c>
      <c r="G37" s="34" t="s">
        <v>61</v>
      </c>
      <c r="H37" s="33">
        <v>44034</v>
      </c>
      <c r="I37" s="34" t="s">
        <v>212</v>
      </c>
      <c r="J37" t="s">
        <v>165</v>
      </c>
      <c r="L37" s="42" t="s">
        <v>336</v>
      </c>
      <c r="M37" s="50">
        <v>43890</v>
      </c>
      <c r="N37" s="50">
        <v>43921</v>
      </c>
      <c r="O37" s="50">
        <v>43951</v>
      </c>
      <c r="P37" s="50">
        <v>43982</v>
      </c>
      <c r="Q37" s="50">
        <v>44012</v>
      </c>
      <c r="R37" s="50">
        <v>44043</v>
      </c>
      <c r="S37" s="50">
        <v>44074</v>
      </c>
      <c r="T37" s="50">
        <v>44104</v>
      </c>
      <c r="U37" s="50">
        <v>44135</v>
      </c>
    </row>
    <row r="38" spans="1:21" ht="15" customHeight="1" x14ac:dyDescent="0.25">
      <c r="A38" s="33">
        <v>43917</v>
      </c>
      <c r="B38" s="34" t="s">
        <v>194</v>
      </c>
      <c r="C38" s="34" t="s">
        <v>195</v>
      </c>
      <c r="D38" s="34" t="s">
        <v>323</v>
      </c>
      <c r="E38" s="34" t="s">
        <v>324</v>
      </c>
      <c r="F38" s="34" t="s">
        <v>325</v>
      </c>
      <c r="G38" s="34" t="s">
        <v>326</v>
      </c>
      <c r="H38" s="33">
        <v>43999</v>
      </c>
      <c r="I38" s="34" t="s">
        <v>212</v>
      </c>
      <c r="J38" t="s">
        <v>163</v>
      </c>
      <c r="Q38" s="38"/>
      <c r="R38" s="38"/>
      <c r="S38" s="38"/>
      <c r="T38" s="38"/>
    </row>
    <row r="39" spans="1:21" ht="15" customHeight="1" x14ac:dyDescent="0.25">
      <c r="A39" s="33">
        <v>43917</v>
      </c>
      <c r="B39" s="34" t="s">
        <v>194</v>
      </c>
      <c r="C39" s="34" t="s">
        <v>231</v>
      </c>
      <c r="D39" s="34" t="s">
        <v>327</v>
      </c>
      <c r="E39" s="34" t="s">
        <v>328</v>
      </c>
      <c r="F39" s="34" t="s">
        <v>329</v>
      </c>
      <c r="G39" s="34" t="s">
        <v>52</v>
      </c>
      <c r="H39" s="33">
        <v>43923</v>
      </c>
      <c r="I39" s="34" t="s">
        <v>212</v>
      </c>
      <c r="J39" t="s">
        <v>163</v>
      </c>
      <c r="L39" s="36"/>
      <c r="M39" s="51" t="s">
        <v>343</v>
      </c>
      <c r="N39" s="51" t="s">
        <v>344</v>
      </c>
      <c r="O39" s="51" t="s">
        <v>345</v>
      </c>
      <c r="P39" s="51" t="s">
        <v>346</v>
      </c>
      <c r="Q39" s="51" t="s">
        <v>347</v>
      </c>
      <c r="R39" s="51" t="s">
        <v>348</v>
      </c>
      <c r="S39" s="51" t="s">
        <v>349</v>
      </c>
      <c r="T39" s="51" t="s">
        <v>2536</v>
      </c>
      <c r="U39" s="51" t="s">
        <v>3018</v>
      </c>
    </row>
    <row r="40" spans="1:21" x14ac:dyDescent="0.25">
      <c r="A40" s="33">
        <v>43917</v>
      </c>
      <c r="B40" s="34" t="s">
        <v>207</v>
      </c>
      <c r="C40" s="34" t="s">
        <v>195</v>
      </c>
      <c r="D40" s="34" t="s">
        <v>330</v>
      </c>
      <c r="E40" s="34" t="s">
        <v>331</v>
      </c>
      <c r="F40" s="34" t="s">
        <v>332</v>
      </c>
      <c r="G40" s="34" t="s">
        <v>287</v>
      </c>
      <c r="H40" s="33">
        <v>43935</v>
      </c>
      <c r="I40" s="34" t="s">
        <v>206</v>
      </c>
      <c r="J40" t="s">
        <v>165</v>
      </c>
      <c r="L40" s="42" t="s">
        <v>165</v>
      </c>
      <c r="M40" s="38">
        <f t="shared" ref="M40:U46" si="9">COUNTIFS($J:$J,$L40,$A:$A,"&lt;="&amp;M$37,$E:$E,CONCATENATE("*",$N$6,"*"))</f>
        <v>0</v>
      </c>
      <c r="N40" s="38">
        <f t="shared" si="9"/>
        <v>1</v>
      </c>
      <c r="O40" s="38">
        <f t="shared" si="9"/>
        <v>15</v>
      </c>
      <c r="P40" s="38">
        <f t="shared" si="9"/>
        <v>33</v>
      </c>
      <c r="Q40" s="38">
        <f t="shared" si="9"/>
        <v>54</v>
      </c>
      <c r="R40" s="38">
        <f t="shared" si="9"/>
        <v>60</v>
      </c>
      <c r="S40" s="38">
        <f t="shared" si="9"/>
        <v>61</v>
      </c>
      <c r="T40" s="38">
        <f t="shared" si="9"/>
        <v>71</v>
      </c>
      <c r="U40" s="38">
        <f t="shared" si="9"/>
        <v>76</v>
      </c>
    </row>
    <row r="41" spans="1:21" ht="15" customHeight="1" x14ac:dyDescent="0.25">
      <c r="A41" s="33">
        <v>43918</v>
      </c>
      <c r="B41" s="34" t="s">
        <v>194</v>
      </c>
      <c r="C41" s="34" t="s">
        <v>201</v>
      </c>
      <c r="D41" s="34" t="s">
        <v>333</v>
      </c>
      <c r="E41" s="34" t="s">
        <v>334</v>
      </c>
      <c r="F41" s="34" t="s">
        <v>335</v>
      </c>
      <c r="G41" s="34" t="s">
        <v>52</v>
      </c>
      <c r="H41" s="33">
        <v>43929</v>
      </c>
      <c r="I41" s="34" t="s">
        <v>212</v>
      </c>
      <c r="J41" t="s">
        <v>163</v>
      </c>
      <c r="L41" s="42" t="s">
        <v>162</v>
      </c>
      <c r="M41" s="38">
        <f t="shared" si="9"/>
        <v>0</v>
      </c>
      <c r="N41" s="38">
        <f t="shared" si="9"/>
        <v>2</v>
      </c>
      <c r="O41" s="38">
        <f t="shared" si="9"/>
        <v>27</v>
      </c>
      <c r="P41" s="38">
        <f t="shared" si="9"/>
        <v>43</v>
      </c>
      <c r="Q41" s="38">
        <f t="shared" si="9"/>
        <v>64</v>
      </c>
      <c r="R41" s="38">
        <f t="shared" si="9"/>
        <v>75</v>
      </c>
      <c r="S41" s="38">
        <f t="shared" si="9"/>
        <v>88</v>
      </c>
      <c r="T41" s="38">
        <f t="shared" si="9"/>
        <v>102</v>
      </c>
      <c r="U41" s="38">
        <f t="shared" si="9"/>
        <v>107</v>
      </c>
    </row>
    <row r="42" spans="1:21" ht="15" customHeight="1" x14ac:dyDescent="0.25">
      <c r="A42" s="33">
        <v>43917</v>
      </c>
      <c r="B42" s="34" t="s">
        <v>207</v>
      </c>
      <c r="C42" s="34" t="s">
        <v>195</v>
      </c>
      <c r="D42" s="34" t="s">
        <v>337</v>
      </c>
      <c r="E42" s="34" t="s">
        <v>338</v>
      </c>
      <c r="F42" s="34" t="s">
        <v>339</v>
      </c>
      <c r="G42" s="34" t="s">
        <v>340</v>
      </c>
      <c r="H42" s="33">
        <v>43928</v>
      </c>
      <c r="I42" s="34" t="s">
        <v>199</v>
      </c>
      <c r="J42" t="s">
        <v>162</v>
      </c>
      <c r="L42" s="42" t="s">
        <v>163</v>
      </c>
      <c r="M42" s="38">
        <f t="shared" si="9"/>
        <v>1</v>
      </c>
      <c r="N42" s="38">
        <f t="shared" si="9"/>
        <v>22</v>
      </c>
      <c r="O42" s="38">
        <f t="shared" si="9"/>
        <v>74</v>
      </c>
      <c r="P42" s="38">
        <f t="shared" si="9"/>
        <v>141</v>
      </c>
      <c r="Q42" s="38">
        <f t="shared" si="9"/>
        <v>170</v>
      </c>
      <c r="R42" s="38">
        <f t="shared" si="9"/>
        <v>196</v>
      </c>
      <c r="S42" s="38">
        <f t="shared" si="9"/>
        <v>213</v>
      </c>
      <c r="T42" s="38">
        <f t="shared" si="9"/>
        <v>234</v>
      </c>
      <c r="U42" s="38">
        <f t="shared" si="9"/>
        <v>239</v>
      </c>
    </row>
    <row r="43" spans="1:21" ht="15" customHeight="1" x14ac:dyDescent="0.25">
      <c r="A43" s="33">
        <v>43920</v>
      </c>
      <c r="B43" s="34" t="s">
        <v>194</v>
      </c>
      <c r="C43" s="34" t="s">
        <v>237</v>
      </c>
      <c r="D43" s="34" t="s">
        <v>5</v>
      </c>
      <c r="E43" s="34" t="s">
        <v>341</v>
      </c>
      <c r="F43" s="34" t="s">
        <v>342</v>
      </c>
      <c r="G43" s="34" t="s">
        <v>34</v>
      </c>
      <c r="H43" s="33">
        <v>43928</v>
      </c>
      <c r="I43" s="34" t="s">
        <v>199</v>
      </c>
      <c r="J43" t="s">
        <v>163</v>
      </c>
      <c r="L43" s="42" t="s">
        <v>161</v>
      </c>
      <c r="M43" s="38">
        <f t="shared" si="9"/>
        <v>0</v>
      </c>
      <c r="N43" s="38">
        <f t="shared" si="9"/>
        <v>3</v>
      </c>
      <c r="O43" s="38">
        <f t="shared" si="9"/>
        <v>7</v>
      </c>
      <c r="P43" s="38">
        <f t="shared" si="9"/>
        <v>16</v>
      </c>
      <c r="Q43" s="38">
        <f t="shared" si="9"/>
        <v>20</v>
      </c>
      <c r="R43" s="38">
        <f t="shared" si="9"/>
        <v>25</v>
      </c>
      <c r="S43" s="38">
        <f t="shared" si="9"/>
        <v>28</v>
      </c>
      <c r="T43" s="38">
        <f t="shared" si="9"/>
        <v>31</v>
      </c>
      <c r="U43" s="38">
        <f t="shared" si="9"/>
        <v>33</v>
      </c>
    </row>
    <row r="44" spans="1:21" x14ac:dyDescent="0.25">
      <c r="A44" s="33">
        <v>43920</v>
      </c>
      <c r="B44" s="34" t="s">
        <v>194</v>
      </c>
      <c r="C44" s="34" t="s">
        <v>201</v>
      </c>
      <c r="D44" s="34" t="s">
        <v>350</v>
      </c>
      <c r="E44" s="34" t="s">
        <v>351</v>
      </c>
      <c r="F44" s="34" t="s">
        <v>303</v>
      </c>
      <c r="G44" s="34" t="s">
        <v>52</v>
      </c>
      <c r="H44" s="33">
        <v>43938</v>
      </c>
      <c r="I44" s="34" t="s">
        <v>212</v>
      </c>
      <c r="J44" t="s">
        <v>163</v>
      </c>
      <c r="L44" s="42" t="s">
        <v>164</v>
      </c>
      <c r="M44" s="38">
        <f t="shared" si="9"/>
        <v>0</v>
      </c>
      <c r="N44" s="38">
        <f t="shared" si="9"/>
        <v>0</v>
      </c>
      <c r="O44" s="38">
        <f t="shared" si="9"/>
        <v>4</v>
      </c>
      <c r="P44" s="38">
        <f t="shared" si="9"/>
        <v>13</v>
      </c>
      <c r="Q44" s="38">
        <f t="shared" si="9"/>
        <v>17</v>
      </c>
      <c r="R44" s="38">
        <f t="shared" si="9"/>
        <v>21</v>
      </c>
      <c r="S44" s="38">
        <f t="shared" si="9"/>
        <v>23</v>
      </c>
      <c r="T44" s="38">
        <f t="shared" si="9"/>
        <v>27</v>
      </c>
      <c r="U44" s="38">
        <f t="shared" si="9"/>
        <v>30</v>
      </c>
    </row>
    <row r="45" spans="1:21" ht="15" customHeight="1" x14ac:dyDescent="0.25">
      <c r="A45" s="33">
        <v>43920</v>
      </c>
      <c r="B45" s="34" t="s">
        <v>194</v>
      </c>
      <c r="C45" s="34" t="s">
        <v>195</v>
      </c>
      <c r="D45" s="34" t="s">
        <v>352</v>
      </c>
      <c r="E45" s="34" t="s">
        <v>353</v>
      </c>
      <c r="F45" s="34" t="s">
        <v>270</v>
      </c>
      <c r="G45" s="34" t="s">
        <v>34</v>
      </c>
      <c r="H45" s="33">
        <v>43929</v>
      </c>
      <c r="I45" s="34" t="s">
        <v>212</v>
      </c>
      <c r="J45" t="s">
        <v>163</v>
      </c>
      <c r="L45" s="42" t="s">
        <v>166</v>
      </c>
      <c r="M45" s="38">
        <f t="shared" si="9"/>
        <v>0</v>
      </c>
      <c r="N45" s="38">
        <f t="shared" si="9"/>
        <v>2</v>
      </c>
      <c r="O45" s="38">
        <f t="shared" si="9"/>
        <v>9</v>
      </c>
      <c r="P45" s="38">
        <f t="shared" si="9"/>
        <v>25</v>
      </c>
      <c r="Q45" s="38">
        <f t="shared" si="9"/>
        <v>35</v>
      </c>
      <c r="R45" s="38">
        <f t="shared" si="9"/>
        <v>38</v>
      </c>
      <c r="S45" s="38">
        <f t="shared" si="9"/>
        <v>41</v>
      </c>
      <c r="T45" s="38">
        <f t="shared" si="9"/>
        <v>45</v>
      </c>
      <c r="U45" s="38">
        <f t="shared" si="9"/>
        <v>46</v>
      </c>
    </row>
    <row r="46" spans="1:21" x14ac:dyDescent="0.25">
      <c r="A46" s="33">
        <v>43920</v>
      </c>
      <c r="B46" s="34" t="s">
        <v>194</v>
      </c>
      <c r="C46" s="34" t="s">
        <v>231</v>
      </c>
      <c r="D46" s="34" t="s">
        <v>354</v>
      </c>
      <c r="E46" s="34" t="s">
        <v>355</v>
      </c>
      <c r="F46" s="34" t="s">
        <v>356</v>
      </c>
      <c r="G46" s="34" t="s">
        <v>157</v>
      </c>
      <c r="H46" s="33">
        <v>43936</v>
      </c>
      <c r="I46" s="34" t="s">
        <v>212</v>
      </c>
      <c r="J46" t="s">
        <v>162</v>
      </c>
      <c r="L46" s="42" t="s">
        <v>175</v>
      </c>
      <c r="M46" s="38">
        <f t="shared" si="9"/>
        <v>0</v>
      </c>
      <c r="N46" s="38">
        <f t="shared" si="9"/>
        <v>0</v>
      </c>
      <c r="O46" s="38">
        <f t="shared" si="9"/>
        <v>0</v>
      </c>
      <c r="P46" s="38">
        <f t="shared" si="9"/>
        <v>2</v>
      </c>
      <c r="Q46" s="38">
        <f t="shared" si="9"/>
        <v>4</v>
      </c>
      <c r="R46" s="38">
        <f t="shared" si="9"/>
        <v>4</v>
      </c>
      <c r="S46" s="38">
        <f t="shared" si="9"/>
        <v>4</v>
      </c>
      <c r="T46" s="38">
        <f t="shared" si="9"/>
        <v>4</v>
      </c>
      <c r="U46" s="38">
        <f t="shared" si="9"/>
        <v>6</v>
      </c>
    </row>
    <row r="47" spans="1:21" x14ac:dyDescent="0.25">
      <c r="A47" s="33">
        <v>43920</v>
      </c>
      <c r="B47" s="34" t="s">
        <v>194</v>
      </c>
      <c r="C47" s="34" t="s">
        <v>195</v>
      </c>
      <c r="D47" s="34" t="s">
        <v>357</v>
      </c>
      <c r="E47" s="34" t="s">
        <v>358</v>
      </c>
      <c r="F47" s="34" t="s">
        <v>359</v>
      </c>
      <c r="G47" s="34" t="s">
        <v>52</v>
      </c>
      <c r="H47" s="33">
        <v>43943</v>
      </c>
      <c r="I47" s="34" t="s">
        <v>222</v>
      </c>
      <c r="J47" t="s">
        <v>163</v>
      </c>
      <c r="L47" s="42" t="s">
        <v>271</v>
      </c>
      <c r="M47" s="38">
        <f t="shared" ref="M47:U47" si="10">SUM(M40:M46)</f>
        <v>1</v>
      </c>
      <c r="N47" s="38">
        <f t="shared" si="10"/>
        <v>30</v>
      </c>
      <c r="O47" s="38">
        <f t="shared" si="10"/>
        <v>136</v>
      </c>
      <c r="P47" s="38">
        <f t="shared" si="10"/>
        <v>273</v>
      </c>
      <c r="Q47" s="38">
        <f t="shared" si="10"/>
        <v>364</v>
      </c>
      <c r="R47" s="38">
        <f t="shared" si="10"/>
        <v>419</v>
      </c>
      <c r="S47" s="38">
        <f t="shared" si="10"/>
        <v>458</v>
      </c>
      <c r="T47" s="38">
        <f t="shared" si="10"/>
        <v>514</v>
      </c>
      <c r="U47" s="38">
        <f t="shared" si="10"/>
        <v>537</v>
      </c>
    </row>
    <row r="48" spans="1:21" x14ac:dyDescent="0.25">
      <c r="A48" s="33">
        <v>43921</v>
      </c>
      <c r="B48" s="34" t="s">
        <v>207</v>
      </c>
      <c r="C48" s="34" t="s">
        <v>195</v>
      </c>
      <c r="D48" s="34" t="s">
        <v>360</v>
      </c>
      <c r="E48" s="34" t="s">
        <v>361</v>
      </c>
      <c r="F48" s="34" t="s">
        <v>362</v>
      </c>
      <c r="G48" s="34" t="s">
        <v>211</v>
      </c>
      <c r="H48" s="33">
        <v>43942</v>
      </c>
      <c r="I48" s="34" t="s">
        <v>212</v>
      </c>
      <c r="J48" t="s">
        <v>166</v>
      </c>
    </row>
    <row r="49" spans="1:10" ht="15" customHeight="1" x14ac:dyDescent="0.25">
      <c r="A49" s="33">
        <v>43921</v>
      </c>
      <c r="B49" s="34" t="s">
        <v>194</v>
      </c>
      <c r="C49" s="34" t="s">
        <v>231</v>
      </c>
      <c r="D49" s="34" t="s">
        <v>363</v>
      </c>
      <c r="E49" s="34" t="s">
        <v>364</v>
      </c>
      <c r="F49" s="34" t="s">
        <v>365</v>
      </c>
      <c r="G49" s="34" t="s">
        <v>235</v>
      </c>
      <c r="H49" s="33">
        <v>43930</v>
      </c>
      <c r="I49" s="34" t="s">
        <v>212</v>
      </c>
      <c r="J49" t="s">
        <v>163</v>
      </c>
    </row>
    <row r="50" spans="1:10" ht="15" customHeight="1" x14ac:dyDescent="0.45">
      <c r="A50" s="33">
        <v>43921</v>
      </c>
      <c r="B50" s="34" t="s">
        <v>194</v>
      </c>
      <c r="C50" s="34" t="s">
        <v>231</v>
      </c>
      <c r="D50" s="34" t="s">
        <v>366</v>
      </c>
      <c r="E50" s="34" t="s">
        <v>367</v>
      </c>
      <c r="F50" s="34" t="s">
        <v>365</v>
      </c>
      <c r="G50" s="34" t="s">
        <v>34</v>
      </c>
      <c r="H50" s="33">
        <v>43930</v>
      </c>
      <c r="I50" s="34" t="s">
        <v>212</v>
      </c>
      <c r="J50" t="s">
        <v>163</v>
      </c>
    </row>
    <row r="51" spans="1:10" ht="15" customHeight="1" x14ac:dyDescent="0.45">
      <c r="A51" s="33">
        <v>43921</v>
      </c>
      <c r="B51" s="34" t="s">
        <v>194</v>
      </c>
      <c r="C51" s="34" t="s">
        <v>195</v>
      </c>
      <c r="D51" s="34" t="s">
        <v>368</v>
      </c>
      <c r="E51" s="34" t="s">
        <v>369</v>
      </c>
      <c r="F51" s="34" t="s">
        <v>370</v>
      </c>
      <c r="G51" s="34" t="s">
        <v>52</v>
      </c>
      <c r="H51" s="33">
        <v>43944</v>
      </c>
      <c r="I51" s="34" t="s">
        <v>212</v>
      </c>
      <c r="J51" t="s">
        <v>163</v>
      </c>
    </row>
    <row r="52" spans="1:10" ht="15" customHeight="1" x14ac:dyDescent="0.45">
      <c r="A52" s="33">
        <v>43921</v>
      </c>
      <c r="B52" s="34" t="s">
        <v>194</v>
      </c>
      <c r="C52" s="34" t="s">
        <v>231</v>
      </c>
      <c r="D52" s="34" t="s">
        <v>371</v>
      </c>
      <c r="E52" s="34" t="s">
        <v>372</v>
      </c>
      <c r="F52" s="34" t="s">
        <v>373</v>
      </c>
      <c r="G52" s="34" t="s">
        <v>34</v>
      </c>
      <c r="H52" s="33">
        <v>43935</v>
      </c>
      <c r="I52" s="34" t="s">
        <v>212</v>
      </c>
      <c r="J52" t="s">
        <v>163</v>
      </c>
    </row>
    <row r="53" spans="1:10" ht="15" customHeight="1" x14ac:dyDescent="0.45">
      <c r="A53" s="33">
        <v>43921</v>
      </c>
      <c r="B53" s="34" t="s">
        <v>194</v>
      </c>
      <c r="C53" s="34" t="s">
        <v>195</v>
      </c>
      <c r="D53" s="34" t="s">
        <v>374</v>
      </c>
      <c r="E53" s="34" t="s">
        <v>375</v>
      </c>
      <c r="F53" s="34" t="s">
        <v>376</v>
      </c>
      <c r="G53" s="34" t="s">
        <v>145</v>
      </c>
      <c r="H53" s="33">
        <v>43929</v>
      </c>
      <c r="I53" s="34" t="s">
        <v>199</v>
      </c>
      <c r="J53" t="s">
        <v>163</v>
      </c>
    </row>
    <row r="54" spans="1:10" ht="14.25" x14ac:dyDescent="0.45">
      <c r="A54" s="33">
        <v>43922</v>
      </c>
      <c r="B54" s="34" t="s">
        <v>194</v>
      </c>
      <c r="C54" s="34" t="s">
        <v>195</v>
      </c>
      <c r="D54" s="34" t="s">
        <v>377</v>
      </c>
      <c r="E54" s="34" t="s">
        <v>378</v>
      </c>
      <c r="F54" s="34" t="s">
        <v>379</v>
      </c>
      <c r="G54" s="34" t="s">
        <v>52</v>
      </c>
      <c r="H54" s="33">
        <v>43936</v>
      </c>
      <c r="I54" s="34" t="s">
        <v>199</v>
      </c>
      <c r="J54" t="s">
        <v>163</v>
      </c>
    </row>
    <row r="55" spans="1:10" ht="15" customHeight="1" x14ac:dyDescent="0.45">
      <c r="A55" s="33">
        <v>43922</v>
      </c>
      <c r="B55" s="34" t="s">
        <v>194</v>
      </c>
      <c r="C55" s="34" t="s">
        <v>231</v>
      </c>
      <c r="D55" s="34" t="s">
        <v>380</v>
      </c>
      <c r="E55" s="34" t="s">
        <v>381</v>
      </c>
      <c r="F55" s="34" t="s">
        <v>382</v>
      </c>
      <c r="G55" s="34" t="s">
        <v>34</v>
      </c>
      <c r="H55" s="33">
        <v>43935</v>
      </c>
      <c r="I55" s="34" t="s">
        <v>222</v>
      </c>
      <c r="J55" t="s">
        <v>163</v>
      </c>
    </row>
    <row r="56" spans="1:10" ht="14.25" x14ac:dyDescent="0.45">
      <c r="A56" s="33">
        <v>43922</v>
      </c>
      <c r="B56" s="34" t="s">
        <v>194</v>
      </c>
      <c r="C56" s="34" t="s">
        <v>231</v>
      </c>
      <c r="D56" s="34" t="s">
        <v>383</v>
      </c>
      <c r="E56" s="34" t="s">
        <v>384</v>
      </c>
      <c r="F56" s="34" t="s">
        <v>385</v>
      </c>
      <c r="G56" s="34" t="s">
        <v>61</v>
      </c>
      <c r="H56" s="33">
        <v>43935</v>
      </c>
      <c r="I56" s="34" t="s">
        <v>212</v>
      </c>
      <c r="J56" t="s">
        <v>165</v>
      </c>
    </row>
    <row r="57" spans="1:10" ht="14.25" x14ac:dyDescent="0.45">
      <c r="A57" s="33">
        <v>43922</v>
      </c>
      <c r="B57" s="34" t="s">
        <v>194</v>
      </c>
      <c r="C57" s="34" t="s">
        <v>231</v>
      </c>
      <c r="D57" s="34" t="s">
        <v>386</v>
      </c>
      <c r="E57" s="34" t="s">
        <v>387</v>
      </c>
      <c r="F57" s="34" t="s">
        <v>388</v>
      </c>
      <c r="G57" s="34" t="s">
        <v>61</v>
      </c>
      <c r="H57" s="33">
        <v>43962</v>
      </c>
      <c r="I57" s="34" t="s">
        <v>212</v>
      </c>
      <c r="J57" t="s">
        <v>165</v>
      </c>
    </row>
    <row r="58" spans="1:10" ht="15" customHeight="1" x14ac:dyDescent="0.45">
      <c r="A58" s="33">
        <v>43922</v>
      </c>
      <c r="B58" s="34" t="s">
        <v>194</v>
      </c>
      <c r="C58" s="34" t="s">
        <v>236</v>
      </c>
      <c r="D58" s="34" t="s">
        <v>389</v>
      </c>
      <c r="E58" s="34" t="s">
        <v>390</v>
      </c>
      <c r="F58" s="34" t="s">
        <v>391</v>
      </c>
      <c r="G58" s="34" t="s">
        <v>52</v>
      </c>
      <c r="H58" s="33">
        <v>43935</v>
      </c>
      <c r="I58" s="34" t="s">
        <v>212</v>
      </c>
      <c r="J58" t="s">
        <v>163</v>
      </c>
    </row>
    <row r="59" spans="1:10" ht="15" customHeight="1" x14ac:dyDescent="0.45">
      <c r="A59" s="33">
        <v>43922</v>
      </c>
      <c r="B59" s="34" t="s">
        <v>194</v>
      </c>
      <c r="C59" s="34" t="s">
        <v>231</v>
      </c>
      <c r="D59" s="34" t="s">
        <v>392</v>
      </c>
      <c r="E59" s="34" t="s">
        <v>393</v>
      </c>
      <c r="F59" s="34" t="s">
        <v>394</v>
      </c>
      <c r="G59" s="34" t="s">
        <v>105</v>
      </c>
      <c r="H59" s="33">
        <v>43937</v>
      </c>
      <c r="I59" s="34" t="s">
        <v>212</v>
      </c>
      <c r="J59" t="s">
        <v>166</v>
      </c>
    </row>
    <row r="60" spans="1:10" ht="15" customHeight="1" x14ac:dyDescent="0.45">
      <c r="A60" s="33">
        <v>43922</v>
      </c>
      <c r="B60" s="34" t="s">
        <v>194</v>
      </c>
      <c r="C60" s="34" t="s">
        <v>195</v>
      </c>
      <c r="D60" s="34" t="s">
        <v>395</v>
      </c>
      <c r="E60" s="34" t="s">
        <v>396</v>
      </c>
      <c r="F60" s="34" t="s">
        <v>397</v>
      </c>
      <c r="G60" s="34" t="s">
        <v>34</v>
      </c>
      <c r="H60" s="33">
        <v>43935</v>
      </c>
      <c r="I60" s="34" t="s">
        <v>199</v>
      </c>
      <c r="J60" t="s">
        <v>163</v>
      </c>
    </row>
    <row r="61" spans="1:10" ht="14.25" x14ac:dyDescent="0.45">
      <c r="A61" s="33">
        <v>43923</v>
      </c>
      <c r="B61" s="34" t="s">
        <v>194</v>
      </c>
      <c r="C61" s="34" t="s">
        <v>231</v>
      </c>
      <c r="D61" s="34" t="s">
        <v>398</v>
      </c>
      <c r="E61" s="34" t="s">
        <v>399</v>
      </c>
      <c r="F61" s="34" t="s">
        <v>400</v>
      </c>
      <c r="G61" s="34" t="s">
        <v>34</v>
      </c>
      <c r="H61" s="33">
        <v>43940</v>
      </c>
      <c r="I61" s="34" t="s">
        <v>212</v>
      </c>
      <c r="J61" t="s">
        <v>163</v>
      </c>
    </row>
    <row r="62" spans="1:10" ht="15" customHeight="1" x14ac:dyDescent="0.45">
      <c r="A62" s="33">
        <v>43923</v>
      </c>
      <c r="B62" s="34" t="s">
        <v>194</v>
      </c>
      <c r="C62" s="34" t="s">
        <v>201</v>
      </c>
      <c r="D62" s="34" t="s">
        <v>401</v>
      </c>
      <c r="E62" s="34" t="s">
        <v>402</v>
      </c>
      <c r="F62" s="34" t="s">
        <v>403</v>
      </c>
      <c r="G62" s="34" t="s">
        <v>52</v>
      </c>
      <c r="H62" s="33">
        <v>43987</v>
      </c>
      <c r="I62" s="34" t="s">
        <v>212</v>
      </c>
      <c r="J62" t="s">
        <v>163</v>
      </c>
    </row>
    <row r="63" spans="1:10" ht="14.25" x14ac:dyDescent="0.45">
      <c r="A63" s="33">
        <v>43923</v>
      </c>
      <c r="B63" s="34" t="s">
        <v>194</v>
      </c>
      <c r="C63" s="34" t="s">
        <v>237</v>
      </c>
      <c r="D63" s="34" t="s">
        <v>6</v>
      </c>
      <c r="E63" s="34" t="s">
        <v>404</v>
      </c>
      <c r="F63" s="34" t="s">
        <v>405</v>
      </c>
      <c r="G63" s="34" t="s">
        <v>406</v>
      </c>
      <c r="H63" s="33">
        <v>43950</v>
      </c>
      <c r="I63" s="34" t="s">
        <v>199</v>
      </c>
      <c r="J63" t="s">
        <v>163</v>
      </c>
    </row>
    <row r="64" spans="1:10" ht="15" customHeight="1" x14ac:dyDescent="0.45">
      <c r="A64" s="33">
        <v>43924</v>
      </c>
      <c r="B64" s="34" t="s">
        <v>194</v>
      </c>
      <c r="C64" s="34" t="s">
        <v>195</v>
      </c>
      <c r="D64" s="34" t="s">
        <v>407</v>
      </c>
      <c r="E64" s="34" t="s">
        <v>408</v>
      </c>
      <c r="F64" s="34" t="s">
        <v>409</v>
      </c>
      <c r="G64" s="34" t="s">
        <v>52</v>
      </c>
      <c r="H64" s="33">
        <v>43943</v>
      </c>
      <c r="I64" s="34" t="s">
        <v>199</v>
      </c>
      <c r="J64" t="s">
        <v>163</v>
      </c>
    </row>
    <row r="65" spans="1:10" ht="14.25" x14ac:dyDescent="0.45">
      <c r="A65" s="33">
        <v>43924</v>
      </c>
      <c r="B65" s="34" t="s">
        <v>194</v>
      </c>
      <c r="C65" s="34" t="s">
        <v>231</v>
      </c>
      <c r="D65" s="34" t="s">
        <v>410</v>
      </c>
      <c r="E65" s="34" t="s">
        <v>411</v>
      </c>
      <c r="F65" s="34" t="s">
        <v>412</v>
      </c>
      <c r="G65" s="34" t="s">
        <v>157</v>
      </c>
      <c r="H65" s="33">
        <v>43944</v>
      </c>
      <c r="I65" s="34" t="s">
        <v>199</v>
      </c>
      <c r="J65" t="s">
        <v>162</v>
      </c>
    </row>
    <row r="66" spans="1:10" ht="14.25" x14ac:dyDescent="0.45">
      <c r="A66" s="33">
        <v>43926</v>
      </c>
      <c r="B66" s="34" t="s">
        <v>194</v>
      </c>
      <c r="C66" s="34" t="s">
        <v>201</v>
      </c>
      <c r="D66" s="34" t="s">
        <v>413</v>
      </c>
      <c r="E66" s="34" t="s">
        <v>414</v>
      </c>
      <c r="F66" s="34" t="s">
        <v>415</v>
      </c>
      <c r="G66" s="34" t="s">
        <v>34</v>
      </c>
      <c r="H66" s="33">
        <v>43937</v>
      </c>
      <c r="I66" s="34" t="s">
        <v>212</v>
      </c>
      <c r="J66" t="s">
        <v>163</v>
      </c>
    </row>
    <row r="67" spans="1:10" ht="14.25" x14ac:dyDescent="0.45">
      <c r="A67" s="33">
        <v>43924</v>
      </c>
      <c r="B67" s="34" t="s">
        <v>194</v>
      </c>
      <c r="C67" s="34" t="s">
        <v>231</v>
      </c>
      <c r="D67" s="34" t="s">
        <v>416</v>
      </c>
      <c r="E67" s="34" t="s">
        <v>417</v>
      </c>
      <c r="F67" s="34" t="s">
        <v>418</v>
      </c>
      <c r="G67" s="34" t="s">
        <v>34</v>
      </c>
      <c r="H67" s="33">
        <v>43938</v>
      </c>
      <c r="I67" s="34" t="s">
        <v>212</v>
      </c>
      <c r="J67" t="s">
        <v>163</v>
      </c>
    </row>
    <row r="68" spans="1:10" ht="15" customHeight="1" x14ac:dyDescent="0.45">
      <c r="A68" s="33">
        <v>43924</v>
      </c>
      <c r="B68" s="34" t="s">
        <v>207</v>
      </c>
      <c r="C68" s="34" t="s">
        <v>231</v>
      </c>
      <c r="D68" s="34" t="s">
        <v>419</v>
      </c>
      <c r="E68" s="34" t="s">
        <v>420</v>
      </c>
      <c r="F68" s="34" t="s">
        <v>421</v>
      </c>
      <c r="G68" s="34" t="s">
        <v>52</v>
      </c>
      <c r="H68" s="33">
        <v>43943</v>
      </c>
      <c r="I68" s="34" t="s">
        <v>212</v>
      </c>
      <c r="J68" t="s">
        <v>163</v>
      </c>
    </row>
    <row r="69" spans="1:10" ht="14.25" x14ac:dyDescent="0.45">
      <c r="A69" s="33">
        <v>43927</v>
      </c>
      <c r="B69" s="34" t="s">
        <v>194</v>
      </c>
      <c r="C69" s="34" t="s">
        <v>195</v>
      </c>
      <c r="D69" s="34" t="s">
        <v>422</v>
      </c>
      <c r="E69" s="34" t="s">
        <v>423</v>
      </c>
      <c r="F69" s="34" t="s">
        <v>424</v>
      </c>
      <c r="G69" s="34" t="s">
        <v>105</v>
      </c>
      <c r="H69" s="33">
        <v>43944</v>
      </c>
      <c r="I69" s="34" t="s">
        <v>199</v>
      </c>
      <c r="J69" t="s">
        <v>166</v>
      </c>
    </row>
    <row r="70" spans="1:10" ht="15" customHeight="1" x14ac:dyDescent="0.45">
      <c r="A70" s="33">
        <v>43927</v>
      </c>
      <c r="B70" s="34" t="s">
        <v>194</v>
      </c>
      <c r="C70" s="34" t="s">
        <v>201</v>
      </c>
      <c r="D70" s="34" t="s">
        <v>425</v>
      </c>
      <c r="E70" s="34" t="s">
        <v>426</v>
      </c>
      <c r="F70" s="34" t="s">
        <v>427</v>
      </c>
      <c r="G70" s="34" t="s">
        <v>428</v>
      </c>
      <c r="H70" s="33">
        <v>43984</v>
      </c>
      <c r="I70" s="34" t="s">
        <v>199</v>
      </c>
      <c r="J70" t="s">
        <v>162</v>
      </c>
    </row>
    <row r="71" spans="1:10" ht="15" customHeight="1" x14ac:dyDescent="0.45">
      <c r="A71" s="33">
        <v>43925</v>
      </c>
      <c r="B71" s="34" t="s">
        <v>194</v>
      </c>
      <c r="C71" s="34" t="s">
        <v>195</v>
      </c>
      <c r="D71" s="34" t="s">
        <v>429</v>
      </c>
      <c r="E71" s="34" t="s">
        <v>430</v>
      </c>
      <c r="F71" s="34" t="s">
        <v>431</v>
      </c>
      <c r="G71" s="34" t="s">
        <v>105</v>
      </c>
      <c r="H71" s="33">
        <v>43943</v>
      </c>
      <c r="I71" s="34" t="s">
        <v>199</v>
      </c>
      <c r="J71" t="s">
        <v>166</v>
      </c>
    </row>
    <row r="72" spans="1:10" ht="14.25" x14ac:dyDescent="0.45">
      <c r="A72" s="33">
        <v>43927</v>
      </c>
      <c r="B72" s="34" t="s">
        <v>194</v>
      </c>
      <c r="C72" s="34" t="s">
        <v>201</v>
      </c>
      <c r="D72" s="34" t="s">
        <v>432</v>
      </c>
      <c r="E72" s="34" t="s">
        <v>433</v>
      </c>
      <c r="F72" s="34" t="s">
        <v>434</v>
      </c>
      <c r="G72" s="34" t="s">
        <v>34</v>
      </c>
      <c r="H72" s="33">
        <v>43943</v>
      </c>
      <c r="I72" s="34" t="s">
        <v>212</v>
      </c>
      <c r="J72" t="s">
        <v>163</v>
      </c>
    </row>
    <row r="73" spans="1:10" ht="14.25" x14ac:dyDescent="0.45">
      <c r="A73" s="33">
        <v>43927</v>
      </c>
      <c r="B73" s="34" t="s">
        <v>194</v>
      </c>
      <c r="C73" s="34" t="s">
        <v>231</v>
      </c>
      <c r="D73" s="34" t="s">
        <v>435</v>
      </c>
      <c r="E73" s="34" t="s">
        <v>436</v>
      </c>
      <c r="F73" s="34" t="s">
        <v>437</v>
      </c>
      <c r="G73" s="34" t="s">
        <v>52</v>
      </c>
      <c r="H73" s="33">
        <v>43937</v>
      </c>
      <c r="I73" s="34" t="s">
        <v>212</v>
      </c>
      <c r="J73" t="s">
        <v>163</v>
      </c>
    </row>
    <row r="74" spans="1:10" ht="14.25" x14ac:dyDescent="0.45">
      <c r="A74" s="33">
        <v>43927</v>
      </c>
      <c r="B74" s="34" t="s">
        <v>194</v>
      </c>
      <c r="C74" s="34" t="s">
        <v>231</v>
      </c>
      <c r="D74" s="34" t="s">
        <v>438</v>
      </c>
      <c r="E74" s="34" t="s">
        <v>439</v>
      </c>
      <c r="F74" s="34" t="s">
        <v>440</v>
      </c>
      <c r="G74" s="34" t="s">
        <v>52</v>
      </c>
      <c r="H74" s="33">
        <v>43956</v>
      </c>
      <c r="I74" s="34" t="s">
        <v>212</v>
      </c>
      <c r="J74" t="s">
        <v>163</v>
      </c>
    </row>
    <row r="75" spans="1:10" ht="14.25" x14ac:dyDescent="0.45">
      <c r="A75" s="33">
        <v>43927</v>
      </c>
      <c r="B75" s="34" t="s">
        <v>194</v>
      </c>
      <c r="C75" s="34" t="s">
        <v>231</v>
      </c>
      <c r="D75" s="34" t="s">
        <v>441</v>
      </c>
      <c r="E75" s="34" t="s">
        <v>442</v>
      </c>
      <c r="F75" s="34" t="s">
        <v>443</v>
      </c>
      <c r="G75" s="34" t="s">
        <v>444</v>
      </c>
      <c r="H75" s="33">
        <v>43938</v>
      </c>
      <c r="I75" s="34" t="s">
        <v>212</v>
      </c>
      <c r="J75" t="s">
        <v>163</v>
      </c>
    </row>
    <row r="76" spans="1:10" ht="15" customHeight="1" x14ac:dyDescent="0.45">
      <c r="A76" s="33">
        <v>43928</v>
      </c>
      <c r="B76" s="34" t="s">
        <v>194</v>
      </c>
      <c r="C76" s="34" t="s">
        <v>201</v>
      </c>
      <c r="D76" s="34" t="s">
        <v>445</v>
      </c>
      <c r="E76" s="34" t="s">
        <v>446</v>
      </c>
      <c r="F76" s="34" t="s">
        <v>447</v>
      </c>
      <c r="G76" s="34" t="s">
        <v>34</v>
      </c>
      <c r="H76" s="33">
        <v>43983</v>
      </c>
      <c r="I76" s="34" t="s">
        <v>212</v>
      </c>
      <c r="J76" t="s">
        <v>163</v>
      </c>
    </row>
    <row r="77" spans="1:10" ht="15" customHeight="1" x14ac:dyDescent="0.45">
      <c r="A77" s="33">
        <v>43928</v>
      </c>
      <c r="B77" s="34" t="s">
        <v>194</v>
      </c>
      <c r="C77" s="34" t="s">
        <v>195</v>
      </c>
      <c r="D77" s="34" t="s">
        <v>448</v>
      </c>
      <c r="E77" s="34" t="s">
        <v>449</v>
      </c>
      <c r="F77" s="34" t="s">
        <v>450</v>
      </c>
      <c r="G77" s="34" t="s">
        <v>61</v>
      </c>
      <c r="H77" s="33">
        <v>43943</v>
      </c>
      <c r="I77" s="34" t="s">
        <v>212</v>
      </c>
      <c r="J77" t="s">
        <v>165</v>
      </c>
    </row>
    <row r="78" spans="1:10" ht="15" customHeight="1" x14ac:dyDescent="0.45">
      <c r="A78" s="33">
        <v>43928</v>
      </c>
      <c r="B78" s="34" t="s">
        <v>194</v>
      </c>
      <c r="C78" s="34" t="s">
        <v>201</v>
      </c>
      <c r="D78" s="34" t="s">
        <v>451</v>
      </c>
      <c r="E78" s="34" t="s">
        <v>452</v>
      </c>
      <c r="F78" s="34" t="s">
        <v>453</v>
      </c>
      <c r="G78" s="34" t="s">
        <v>61</v>
      </c>
      <c r="H78" s="33">
        <v>43973</v>
      </c>
      <c r="I78" s="34" t="s">
        <v>199</v>
      </c>
      <c r="J78" t="s">
        <v>165</v>
      </c>
    </row>
    <row r="79" spans="1:10" ht="14.25" x14ac:dyDescent="0.45">
      <c r="A79" s="33">
        <v>43928</v>
      </c>
      <c r="B79" s="34" t="s">
        <v>207</v>
      </c>
      <c r="C79" s="34" t="s">
        <v>195</v>
      </c>
      <c r="D79" s="34" t="s">
        <v>454</v>
      </c>
      <c r="E79" s="34" t="s">
        <v>455</v>
      </c>
      <c r="F79" s="34" t="s">
        <v>456</v>
      </c>
      <c r="G79" s="34" t="s">
        <v>52</v>
      </c>
      <c r="H79" s="33">
        <v>43949</v>
      </c>
      <c r="I79" s="34" t="s">
        <v>206</v>
      </c>
      <c r="J79" t="s">
        <v>163</v>
      </c>
    </row>
    <row r="80" spans="1:10" ht="14.25" x14ac:dyDescent="0.45">
      <c r="A80" s="33">
        <v>43928</v>
      </c>
      <c r="B80" s="34" t="s">
        <v>194</v>
      </c>
      <c r="C80" s="34" t="s">
        <v>231</v>
      </c>
      <c r="D80" s="34" t="s">
        <v>457</v>
      </c>
      <c r="E80" s="34" t="s">
        <v>269</v>
      </c>
      <c r="F80" s="34" t="s">
        <v>270</v>
      </c>
      <c r="G80" s="34" t="s">
        <v>34</v>
      </c>
      <c r="H80" s="33">
        <v>43930</v>
      </c>
      <c r="I80" s="34" t="s">
        <v>212</v>
      </c>
      <c r="J80" t="s">
        <v>163</v>
      </c>
    </row>
    <row r="81" spans="1:10" ht="14.25" x14ac:dyDescent="0.45">
      <c r="A81" s="33">
        <v>43928</v>
      </c>
      <c r="B81" s="34" t="s">
        <v>194</v>
      </c>
      <c r="C81" s="34" t="s">
        <v>195</v>
      </c>
      <c r="D81" s="34" t="s">
        <v>458</v>
      </c>
      <c r="E81" s="34" t="s">
        <v>459</v>
      </c>
      <c r="F81" s="34" t="s">
        <v>460</v>
      </c>
      <c r="G81" s="34" t="s">
        <v>157</v>
      </c>
      <c r="H81" s="33">
        <v>43944</v>
      </c>
      <c r="I81" s="34" t="s">
        <v>199</v>
      </c>
      <c r="J81" t="s">
        <v>162</v>
      </c>
    </row>
    <row r="82" spans="1:10" ht="15" customHeight="1" x14ac:dyDescent="0.45">
      <c r="A82" s="33">
        <v>43928</v>
      </c>
      <c r="B82" s="34" t="s">
        <v>194</v>
      </c>
      <c r="C82" s="34" t="s">
        <v>195</v>
      </c>
      <c r="D82" s="34" t="s">
        <v>461</v>
      </c>
      <c r="E82" s="34" t="s">
        <v>462</v>
      </c>
      <c r="F82" s="34" t="s">
        <v>463</v>
      </c>
      <c r="G82" s="34" t="s">
        <v>157</v>
      </c>
      <c r="H82" s="33">
        <v>43957</v>
      </c>
      <c r="I82" s="34" t="s">
        <v>259</v>
      </c>
      <c r="J82" t="s">
        <v>162</v>
      </c>
    </row>
    <row r="83" spans="1:10" ht="15" customHeight="1" x14ac:dyDescent="0.45">
      <c r="A83" s="33">
        <v>43928</v>
      </c>
      <c r="B83" s="34" t="s">
        <v>194</v>
      </c>
      <c r="C83" s="34" t="s">
        <v>227</v>
      </c>
      <c r="D83" s="34" t="s">
        <v>7</v>
      </c>
      <c r="E83" s="34" t="s">
        <v>464</v>
      </c>
      <c r="F83" s="34" t="s">
        <v>465</v>
      </c>
      <c r="G83" s="34" t="s">
        <v>466</v>
      </c>
      <c r="H83" s="33">
        <v>43984</v>
      </c>
      <c r="I83" s="34" t="s">
        <v>199</v>
      </c>
      <c r="J83" t="s">
        <v>165</v>
      </c>
    </row>
    <row r="84" spans="1:10" ht="14.25" x14ac:dyDescent="0.45">
      <c r="A84" s="33">
        <v>43928</v>
      </c>
      <c r="B84" s="34" t="s">
        <v>194</v>
      </c>
      <c r="C84" s="34" t="s">
        <v>236</v>
      </c>
      <c r="D84" s="34" t="s">
        <v>467</v>
      </c>
      <c r="E84" s="34" t="s">
        <v>468</v>
      </c>
      <c r="F84" s="34" t="s">
        <v>469</v>
      </c>
      <c r="G84" s="34" t="s">
        <v>84</v>
      </c>
      <c r="H84" s="33">
        <v>43962</v>
      </c>
      <c r="I84" s="34" t="s">
        <v>212</v>
      </c>
      <c r="J84" t="s">
        <v>162</v>
      </c>
    </row>
    <row r="85" spans="1:10" ht="15" customHeight="1" x14ac:dyDescent="0.45">
      <c r="A85" s="33">
        <v>43928</v>
      </c>
      <c r="B85" s="34" t="s">
        <v>194</v>
      </c>
      <c r="C85" s="34" t="s">
        <v>195</v>
      </c>
      <c r="D85" s="34" t="s">
        <v>470</v>
      </c>
      <c r="E85" s="34" t="s">
        <v>471</v>
      </c>
      <c r="F85" s="34" t="s">
        <v>472</v>
      </c>
      <c r="G85" s="34" t="s">
        <v>52</v>
      </c>
      <c r="H85" s="33">
        <v>43983</v>
      </c>
      <c r="I85" s="34" t="s">
        <v>199</v>
      </c>
      <c r="J85" t="s">
        <v>163</v>
      </c>
    </row>
    <row r="86" spans="1:10" ht="15" customHeight="1" x14ac:dyDescent="0.45">
      <c r="A86" s="33">
        <v>43928</v>
      </c>
      <c r="B86" s="34" t="s">
        <v>194</v>
      </c>
      <c r="C86" s="34" t="s">
        <v>231</v>
      </c>
      <c r="D86" s="34" t="s">
        <v>473</v>
      </c>
      <c r="E86" s="34" t="s">
        <v>474</v>
      </c>
      <c r="F86" s="34" t="s">
        <v>475</v>
      </c>
      <c r="G86" s="34" t="s">
        <v>52</v>
      </c>
      <c r="H86" s="33">
        <v>43944</v>
      </c>
      <c r="I86" s="34" t="s">
        <v>222</v>
      </c>
      <c r="J86" t="s">
        <v>163</v>
      </c>
    </row>
    <row r="87" spans="1:10" ht="14.25" x14ac:dyDescent="0.45">
      <c r="A87" s="33">
        <v>43928</v>
      </c>
      <c r="B87" s="34" t="s">
        <v>194</v>
      </c>
      <c r="C87" s="34" t="s">
        <v>201</v>
      </c>
      <c r="D87" s="34" t="s">
        <v>476</v>
      </c>
      <c r="E87" s="34" t="s">
        <v>477</v>
      </c>
      <c r="F87" s="34" t="s">
        <v>463</v>
      </c>
      <c r="G87" s="34" t="s">
        <v>157</v>
      </c>
      <c r="H87" s="33">
        <v>43944</v>
      </c>
      <c r="I87" s="34" t="s">
        <v>212</v>
      </c>
      <c r="J87" t="s">
        <v>162</v>
      </c>
    </row>
    <row r="88" spans="1:10" ht="14.25" x14ac:dyDescent="0.45">
      <c r="A88" s="33">
        <v>43928</v>
      </c>
      <c r="B88" s="34" t="s">
        <v>194</v>
      </c>
      <c r="C88" s="34" t="s">
        <v>195</v>
      </c>
      <c r="D88" s="34" t="s">
        <v>478</v>
      </c>
      <c r="E88" s="34" t="s">
        <v>479</v>
      </c>
      <c r="F88" s="34" t="s">
        <v>480</v>
      </c>
      <c r="G88" s="34" t="s">
        <v>34</v>
      </c>
      <c r="H88" s="33">
        <v>44055</v>
      </c>
      <c r="I88" s="34" t="s">
        <v>199</v>
      </c>
      <c r="J88" t="s">
        <v>163</v>
      </c>
    </row>
    <row r="89" spans="1:10" ht="15" customHeight="1" x14ac:dyDescent="0.45">
      <c r="A89" s="33">
        <v>43928</v>
      </c>
      <c r="B89" s="34" t="s">
        <v>194</v>
      </c>
      <c r="C89" s="34" t="s">
        <v>195</v>
      </c>
      <c r="D89" s="34" t="s">
        <v>481</v>
      </c>
      <c r="E89" s="34" t="s">
        <v>482</v>
      </c>
      <c r="F89" s="34" t="s">
        <v>483</v>
      </c>
      <c r="G89" s="34" t="s">
        <v>61</v>
      </c>
      <c r="H89" s="33">
        <v>43964</v>
      </c>
      <c r="I89" s="34" t="s">
        <v>212</v>
      </c>
      <c r="J89" t="s">
        <v>165</v>
      </c>
    </row>
    <row r="90" spans="1:10" ht="14.25" x14ac:dyDescent="0.45">
      <c r="A90" s="33">
        <v>43929</v>
      </c>
      <c r="B90" s="34" t="s">
        <v>207</v>
      </c>
      <c r="C90" s="34" t="s">
        <v>236</v>
      </c>
      <c r="D90" s="34" t="s">
        <v>484</v>
      </c>
      <c r="E90" s="34" t="s">
        <v>485</v>
      </c>
      <c r="F90" s="34" t="s">
        <v>486</v>
      </c>
      <c r="G90" s="34" t="s">
        <v>487</v>
      </c>
      <c r="H90" s="33">
        <v>43949</v>
      </c>
      <c r="I90" s="34" t="s">
        <v>212</v>
      </c>
      <c r="J90" t="s">
        <v>162</v>
      </c>
    </row>
    <row r="91" spans="1:10" ht="15" customHeight="1" x14ac:dyDescent="0.45">
      <c r="A91" s="33">
        <v>43928</v>
      </c>
      <c r="B91" s="34" t="s">
        <v>207</v>
      </c>
      <c r="C91" s="34" t="s">
        <v>195</v>
      </c>
      <c r="D91" s="34" t="s">
        <v>488</v>
      </c>
      <c r="E91" s="34" t="s">
        <v>489</v>
      </c>
      <c r="F91" s="34" t="s">
        <v>490</v>
      </c>
      <c r="G91" s="34" t="s">
        <v>52</v>
      </c>
      <c r="H91" s="33">
        <v>43949</v>
      </c>
      <c r="I91" s="34" t="s">
        <v>199</v>
      </c>
      <c r="J91" t="s">
        <v>163</v>
      </c>
    </row>
    <row r="92" spans="1:10" ht="14.25" x14ac:dyDescent="0.45">
      <c r="A92" s="33">
        <v>43928</v>
      </c>
      <c r="B92" s="34" t="s">
        <v>194</v>
      </c>
      <c r="C92" s="34" t="s">
        <v>201</v>
      </c>
      <c r="D92" s="34" t="s">
        <v>491</v>
      </c>
      <c r="E92" s="34" t="s">
        <v>492</v>
      </c>
      <c r="F92" s="34" t="s">
        <v>493</v>
      </c>
      <c r="G92" s="34" t="s">
        <v>287</v>
      </c>
      <c r="H92" s="33">
        <v>43976</v>
      </c>
      <c r="I92" s="34" t="s">
        <v>212</v>
      </c>
      <c r="J92" t="s">
        <v>165</v>
      </c>
    </row>
    <row r="93" spans="1:10" ht="15" customHeight="1" x14ac:dyDescent="0.45">
      <c r="A93" s="33">
        <v>43929</v>
      </c>
      <c r="B93" s="34" t="s">
        <v>194</v>
      </c>
      <c r="C93" s="34" t="s">
        <v>195</v>
      </c>
      <c r="D93" s="34" t="s">
        <v>494</v>
      </c>
      <c r="E93" s="34" t="s">
        <v>495</v>
      </c>
      <c r="F93" s="34" t="s">
        <v>391</v>
      </c>
      <c r="G93" s="34" t="s">
        <v>52</v>
      </c>
      <c r="H93" s="33">
        <v>43944</v>
      </c>
      <c r="I93" s="34" t="s">
        <v>212</v>
      </c>
      <c r="J93" t="s">
        <v>163</v>
      </c>
    </row>
    <row r="94" spans="1:10" ht="15" customHeight="1" x14ac:dyDescent="0.45">
      <c r="A94" s="33">
        <v>43929</v>
      </c>
      <c r="B94" s="34" t="s">
        <v>194</v>
      </c>
      <c r="C94" s="34" t="s">
        <v>195</v>
      </c>
      <c r="D94" s="34" t="s">
        <v>496</v>
      </c>
      <c r="E94" s="34" t="s">
        <v>497</v>
      </c>
      <c r="F94" s="34" t="s">
        <v>498</v>
      </c>
      <c r="G94" s="34" t="s">
        <v>211</v>
      </c>
      <c r="H94" s="33">
        <v>43944</v>
      </c>
      <c r="I94" s="34" t="s">
        <v>212</v>
      </c>
      <c r="J94" t="s">
        <v>166</v>
      </c>
    </row>
    <row r="95" spans="1:10" ht="14.25" x14ac:dyDescent="0.45">
      <c r="A95" s="33">
        <v>43929</v>
      </c>
      <c r="B95" s="34" t="s">
        <v>207</v>
      </c>
      <c r="C95" s="34" t="s">
        <v>195</v>
      </c>
      <c r="D95" s="34" t="s">
        <v>499</v>
      </c>
      <c r="E95" s="34" t="s">
        <v>500</v>
      </c>
      <c r="F95" s="34" t="s">
        <v>501</v>
      </c>
      <c r="G95" s="34" t="s">
        <v>52</v>
      </c>
      <c r="H95" s="33">
        <v>43942</v>
      </c>
      <c r="I95" s="34" t="s">
        <v>212</v>
      </c>
      <c r="J95" t="s">
        <v>163</v>
      </c>
    </row>
    <row r="96" spans="1:10" ht="14.25" x14ac:dyDescent="0.45">
      <c r="A96" s="33">
        <v>43929</v>
      </c>
      <c r="B96" s="34" t="s">
        <v>194</v>
      </c>
      <c r="C96" s="34" t="s">
        <v>195</v>
      </c>
      <c r="D96" s="34" t="s">
        <v>502</v>
      </c>
      <c r="E96" s="34" t="s">
        <v>503</v>
      </c>
      <c r="F96" s="34" t="s">
        <v>504</v>
      </c>
      <c r="G96" s="34" t="s">
        <v>61</v>
      </c>
      <c r="H96" s="33">
        <v>43950</v>
      </c>
      <c r="I96" s="34" t="s">
        <v>199</v>
      </c>
      <c r="J96" t="s">
        <v>165</v>
      </c>
    </row>
    <row r="97" spans="1:10" ht="14.25" x14ac:dyDescent="0.45">
      <c r="A97" s="33">
        <v>43930</v>
      </c>
      <c r="B97" s="34" t="s">
        <v>194</v>
      </c>
      <c r="C97" s="34" t="s">
        <v>201</v>
      </c>
      <c r="D97" s="34" t="s">
        <v>505</v>
      </c>
      <c r="E97" s="34" t="s">
        <v>506</v>
      </c>
      <c r="F97" s="34" t="s">
        <v>507</v>
      </c>
      <c r="G97" s="34" t="s">
        <v>34</v>
      </c>
      <c r="H97" s="33">
        <v>43944</v>
      </c>
      <c r="I97" s="34" t="s">
        <v>206</v>
      </c>
      <c r="J97" t="s">
        <v>163</v>
      </c>
    </row>
    <row r="98" spans="1:10" ht="15" customHeight="1" x14ac:dyDescent="0.45">
      <c r="A98" s="33">
        <v>43930</v>
      </c>
      <c r="B98" s="34" t="s">
        <v>207</v>
      </c>
      <c r="C98" s="34" t="s">
        <v>195</v>
      </c>
      <c r="D98" s="34" t="s">
        <v>508</v>
      </c>
      <c r="E98" s="34" t="s">
        <v>509</v>
      </c>
      <c r="F98" s="34" t="s">
        <v>510</v>
      </c>
      <c r="G98" s="34" t="s">
        <v>511</v>
      </c>
      <c r="H98" s="33">
        <v>43962</v>
      </c>
      <c r="I98" s="34" t="s">
        <v>199</v>
      </c>
      <c r="J98" t="s">
        <v>164</v>
      </c>
    </row>
    <row r="99" spans="1:10" ht="14.25" x14ac:dyDescent="0.45">
      <c r="A99" s="33">
        <v>43930</v>
      </c>
      <c r="B99" s="34" t="s">
        <v>207</v>
      </c>
      <c r="C99" s="34" t="s">
        <v>195</v>
      </c>
      <c r="D99" s="34" t="s">
        <v>512</v>
      </c>
      <c r="E99" s="34" t="s">
        <v>513</v>
      </c>
      <c r="F99" s="34" t="s">
        <v>514</v>
      </c>
      <c r="G99" s="34" t="s">
        <v>52</v>
      </c>
      <c r="H99" s="33">
        <v>43951</v>
      </c>
      <c r="I99" s="34" t="s">
        <v>199</v>
      </c>
      <c r="J99" t="s">
        <v>163</v>
      </c>
    </row>
    <row r="100" spans="1:10" ht="15" customHeight="1" x14ac:dyDescent="0.45">
      <c r="A100" s="33">
        <v>43930</v>
      </c>
      <c r="B100" s="34" t="s">
        <v>194</v>
      </c>
      <c r="C100" s="34" t="s">
        <v>231</v>
      </c>
      <c r="D100" s="34" t="s">
        <v>515</v>
      </c>
      <c r="E100" s="34" t="s">
        <v>516</v>
      </c>
      <c r="F100" s="34" t="s">
        <v>517</v>
      </c>
      <c r="G100" s="34" t="s">
        <v>34</v>
      </c>
      <c r="H100" s="33">
        <v>43944</v>
      </c>
      <c r="I100" s="34" t="s">
        <v>199</v>
      </c>
      <c r="J100" t="s">
        <v>163</v>
      </c>
    </row>
    <row r="101" spans="1:10" ht="15" customHeight="1" x14ac:dyDescent="0.45">
      <c r="A101" s="33">
        <v>43930</v>
      </c>
      <c r="B101" s="34" t="s">
        <v>194</v>
      </c>
      <c r="C101" s="34" t="s">
        <v>195</v>
      </c>
      <c r="D101" s="34" t="s">
        <v>518</v>
      </c>
      <c r="E101" s="34" t="s">
        <v>519</v>
      </c>
      <c r="F101" s="34" t="s">
        <v>520</v>
      </c>
      <c r="G101" s="34" t="s">
        <v>157</v>
      </c>
      <c r="H101" s="33">
        <v>44068</v>
      </c>
      <c r="I101" s="34" t="s">
        <v>222</v>
      </c>
      <c r="J101" t="s">
        <v>162</v>
      </c>
    </row>
    <row r="102" spans="1:10" ht="15" customHeight="1" x14ac:dyDescent="0.45">
      <c r="A102" s="33">
        <v>43935</v>
      </c>
      <c r="B102" s="34" t="s">
        <v>194</v>
      </c>
      <c r="C102" s="34" t="s">
        <v>231</v>
      </c>
      <c r="D102" s="34" t="s">
        <v>521</v>
      </c>
      <c r="E102" s="34" t="s">
        <v>522</v>
      </c>
      <c r="F102" s="34" t="s">
        <v>523</v>
      </c>
      <c r="G102" s="34" t="s">
        <v>263</v>
      </c>
      <c r="H102" s="33">
        <v>43962</v>
      </c>
      <c r="I102" s="34" t="s">
        <v>199</v>
      </c>
      <c r="J102" t="s">
        <v>162</v>
      </c>
    </row>
    <row r="103" spans="1:10" ht="15" customHeight="1" x14ac:dyDescent="0.45">
      <c r="A103" s="33">
        <v>43930</v>
      </c>
      <c r="B103" s="34" t="s">
        <v>194</v>
      </c>
      <c r="C103" s="34" t="s">
        <v>231</v>
      </c>
      <c r="D103" s="34" t="s">
        <v>524</v>
      </c>
      <c r="E103" s="34" t="s">
        <v>525</v>
      </c>
      <c r="F103" s="34" t="s">
        <v>526</v>
      </c>
      <c r="G103" s="34" t="s">
        <v>105</v>
      </c>
      <c r="H103" s="33">
        <v>43940</v>
      </c>
      <c r="I103" s="34" t="s">
        <v>212</v>
      </c>
      <c r="J103" t="s">
        <v>166</v>
      </c>
    </row>
    <row r="104" spans="1:10" ht="15" customHeight="1" x14ac:dyDescent="0.45">
      <c r="A104" s="33">
        <v>43930</v>
      </c>
      <c r="B104" s="34" t="s">
        <v>194</v>
      </c>
      <c r="C104" s="34" t="s">
        <v>231</v>
      </c>
      <c r="D104" s="34" t="s">
        <v>527</v>
      </c>
      <c r="E104" s="34" t="s">
        <v>528</v>
      </c>
      <c r="F104" s="34" t="s">
        <v>529</v>
      </c>
      <c r="G104" s="34" t="s">
        <v>52</v>
      </c>
      <c r="H104" s="33">
        <v>43976</v>
      </c>
      <c r="I104" s="34" t="s">
        <v>199</v>
      </c>
      <c r="J104" t="s">
        <v>163</v>
      </c>
    </row>
    <row r="105" spans="1:10" ht="15" customHeight="1" x14ac:dyDescent="0.45">
      <c r="A105" s="33">
        <v>43935</v>
      </c>
      <c r="B105" s="34" t="s">
        <v>207</v>
      </c>
      <c r="C105" s="34" t="s">
        <v>195</v>
      </c>
      <c r="D105" s="34" t="s">
        <v>530</v>
      </c>
      <c r="E105" s="34" t="s">
        <v>531</v>
      </c>
      <c r="F105" s="34" t="s">
        <v>532</v>
      </c>
      <c r="G105" s="34" t="s">
        <v>211</v>
      </c>
      <c r="H105" s="33">
        <v>43942</v>
      </c>
      <c r="I105" s="34" t="s">
        <v>206</v>
      </c>
      <c r="J105" t="s">
        <v>166</v>
      </c>
    </row>
    <row r="106" spans="1:10" ht="15" customHeight="1" x14ac:dyDescent="0.45">
      <c r="A106" s="33">
        <v>43932</v>
      </c>
      <c r="B106" s="34" t="s">
        <v>194</v>
      </c>
      <c r="C106" s="34" t="s">
        <v>231</v>
      </c>
      <c r="D106" s="34" t="s">
        <v>533</v>
      </c>
      <c r="E106" s="34" t="s">
        <v>534</v>
      </c>
      <c r="F106" s="34" t="s">
        <v>535</v>
      </c>
      <c r="G106" s="34" t="s">
        <v>105</v>
      </c>
      <c r="H106" s="33">
        <v>43945</v>
      </c>
      <c r="I106" s="34" t="s">
        <v>199</v>
      </c>
      <c r="J106" t="s">
        <v>166</v>
      </c>
    </row>
    <row r="107" spans="1:10" ht="15" customHeight="1" x14ac:dyDescent="0.45">
      <c r="A107" s="33">
        <v>43933</v>
      </c>
      <c r="B107" s="34" t="s">
        <v>194</v>
      </c>
      <c r="C107" s="34" t="s">
        <v>236</v>
      </c>
      <c r="D107" s="34" t="s">
        <v>536</v>
      </c>
      <c r="E107" s="34" t="s">
        <v>537</v>
      </c>
      <c r="F107" s="34" t="s">
        <v>538</v>
      </c>
      <c r="G107" s="34" t="s">
        <v>34</v>
      </c>
      <c r="H107" s="33">
        <v>43950</v>
      </c>
      <c r="I107" s="34" t="s">
        <v>199</v>
      </c>
      <c r="J107" t="s">
        <v>163</v>
      </c>
    </row>
    <row r="108" spans="1:10" ht="15" customHeight="1" x14ac:dyDescent="0.45">
      <c r="A108" s="33">
        <v>43934</v>
      </c>
      <c r="B108" s="34" t="s">
        <v>194</v>
      </c>
      <c r="C108" s="34" t="s">
        <v>231</v>
      </c>
      <c r="D108" s="34" t="s">
        <v>539</v>
      </c>
      <c r="E108" s="34" t="s">
        <v>540</v>
      </c>
      <c r="F108" s="34" t="s">
        <v>541</v>
      </c>
      <c r="G108" s="34" t="s">
        <v>34</v>
      </c>
      <c r="H108" s="33">
        <v>43943</v>
      </c>
      <c r="I108" s="34" t="s">
        <v>222</v>
      </c>
      <c r="J108" t="s">
        <v>163</v>
      </c>
    </row>
    <row r="109" spans="1:10" ht="15" customHeight="1" x14ac:dyDescent="0.45">
      <c r="A109" s="33">
        <v>43935</v>
      </c>
      <c r="B109" s="34" t="s">
        <v>194</v>
      </c>
      <c r="C109" s="34" t="s">
        <v>227</v>
      </c>
      <c r="D109" s="34" t="s">
        <v>8</v>
      </c>
      <c r="E109" s="34" t="s">
        <v>542</v>
      </c>
      <c r="F109" s="34" t="s">
        <v>543</v>
      </c>
      <c r="G109" s="34" t="s">
        <v>66</v>
      </c>
      <c r="H109" s="33">
        <v>43950</v>
      </c>
      <c r="I109" s="34" t="s">
        <v>199</v>
      </c>
      <c r="J109" t="s">
        <v>163</v>
      </c>
    </row>
    <row r="110" spans="1:10" ht="14.25" x14ac:dyDescent="0.45">
      <c r="A110" s="33">
        <v>43935</v>
      </c>
      <c r="B110" s="34" t="s">
        <v>194</v>
      </c>
      <c r="C110" s="34" t="s">
        <v>231</v>
      </c>
      <c r="D110" s="34" t="s">
        <v>544</v>
      </c>
      <c r="E110" s="34" t="s">
        <v>545</v>
      </c>
      <c r="F110" s="34" t="s">
        <v>546</v>
      </c>
      <c r="G110" s="34" t="s">
        <v>28</v>
      </c>
      <c r="H110" s="33">
        <v>44014</v>
      </c>
      <c r="I110" s="34" t="s">
        <v>212</v>
      </c>
      <c r="J110" t="s">
        <v>161</v>
      </c>
    </row>
    <row r="111" spans="1:10" ht="15" customHeight="1" x14ac:dyDescent="0.45">
      <c r="A111" s="33">
        <v>43936</v>
      </c>
      <c r="B111" s="34" t="s">
        <v>194</v>
      </c>
      <c r="C111" s="34" t="s">
        <v>231</v>
      </c>
      <c r="D111" s="34" t="s">
        <v>547</v>
      </c>
      <c r="E111" s="34" t="s">
        <v>353</v>
      </c>
      <c r="F111" s="34" t="s">
        <v>270</v>
      </c>
      <c r="G111" s="34" t="s">
        <v>34</v>
      </c>
      <c r="H111" s="33">
        <v>43950</v>
      </c>
      <c r="I111" s="34" t="s">
        <v>212</v>
      </c>
      <c r="J111" t="s">
        <v>163</v>
      </c>
    </row>
    <row r="112" spans="1:10" ht="14.25" x14ac:dyDescent="0.45">
      <c r="A112" s="33">
        <v>43935</v>
      </c>
      <c r="B112" s="34" t="s">
        <v>194</v>
      </c>
      <c r="C112" s="34" t="s">
        <v>236</v>
      </c>
      <c r="D112" s="34" t="s">
        <v>548</v>
      </c>
      <c r="E112" s="34" t="s">
        <v>549</v>
      </c>
      <c r="F112" s="34" t="s">
        <v>550</v>
      </c>
      <c r="G112" s="34" t="s">
        <v>34</v>
      </c>
      <c r="H112" s="33">
        <v>43964</v>
      </c>
      <c r="I112" s="34" t="s">
        <v>212</v>
      </c>
      <c r="J112" t="s">
        <v>163</v>
      </c>
    </row>
    <row r="113" spans="1:10" ht="15" customHeight="1" x14ac:dyDescent="0.45">
      <c r="A113" s="33">
        <v>43935</v>
      </c>
      <c r="B113" s="34" t="s">
        <v>194</v>
      </c>
      <c r="C113" s="34" t="s">
        <v>195</v>
      </c>
      <c r="D113" s="34" t="s">
        <v>551</v>
      </c>
      <c r="E113" s="34" t="s">
        <v>552</v>
      </c>
      <c r="F113" s="34" t="s">
        <v>553</v>
      </c>
      <c r="G113" s="34" t="s">
        <v>157</v>
      </c>
      <c r="H113" s="33">
        <v>43949</v>
      </c>
      <c r="I113" s="34" t="s">
        <v>199</v>
      </c>
      <c r="J113" t="s">
        <v>162</v>
      </c>
    </row>
    <row r="114" spans="1:10" ht="15" customHeight="1" x14ac:dyDescent="0.45">
      <c r="A114" s="33">
        <v>43935</v>
      </c>
      <c r="B114" s="34" t="s">
        <v>194</v>
      </c>
      <c r="C114" s="34" t="s">
        <v>201</v>
      </c>
      <c r="D114" s="34" t="s">
        <v>554</v>
      </c>
      <c r="E114" s="34" t="s">
        <v>555</v>
      </c>
      <c r="F114" s="34" t="s">
        <v>556</v>
      </c>
      <c r="G114" s="34" t="s">
        <v>127</v>
      </c>
      <c r="H114" s="33">
        <v>43956</v>
      </c>
      <c r="I114" s="34" t="s">
        <v>212</v>
      </c>
      <c r="J114" t="s">
        <v>164</v>
      </c>
    </row>
    <row r="115" spans="1:10" ht="14.25" x14ac:dyDescent="0.45">
      <c r="A115" s="33">
        <v>43936</v>
      </c>
      <c r="B115" s="34" t="s">
        <v>194</v>
      </c>
      <c r="C115" s="34" t="s">
        <v>231</v>
      </c>
      <c r="D115" s="34" t="s">
        <v>557</v>
      </c>
      <c r="E115" s="34" t="s">
        <v>293</v>
      </c>
      <c r="F115" s="34" t="s">
        <v>292</v>
      </c>
      <c r="G115" s="34" t="s">
        <v>34</v>
      </c>
      <c r="H115" s="33">
        <v>43941</v>
      </c>
      <c r="I115" s="34" t="s">
        <v>212</v>
      </c>
      <c r="J115" t="s">
        <v>163</v>
      </c>
    </row>
    <row r="116" spans="1:10" ht="14.25" x14ac:dyDescent="0.45">
      <c r="A116" s="33">
        <v>43936</v>
      </c>
      <c r="B116" s="34" t="s">
        <v>194</v>
      </c>
      <c r="C116" s="34" t="s">
        <v>231</v>
      </c>
      <c r="D116" s="34" t="s">
        <v>558</v>
      </c>
      <c r="E116" s="34" t="s">
        <v>559</v>
      </c>
      <c r="F116" s="34" t="s">
        <v>560</v>
      </c>
      <c r="G116" s="34" t="s">
        <v>34</v>
      </c>
      <c r="H116" s="33">
        <v>43985</v>
      </c>
      <c r="I116" s="34" t="s">
        <v>212</v>
      </c>
      <c r="J116" t="s">
        <v>163</v>
      </c>
    </row>
    <row r="117" spans="1:10" ht="14.25" x14ac:dyDescent="0.45">
      <c r="A117" s="33">
        <v>43936</v>
      </c>
      <c r="B117" s="34" t="s">
        <v>194</v>
      </c>
      <c r="C117" s="34" t="s">
        <v>195</v>
      </c>
      <c r="D117" s="34" t="s">
        <v>561</v>
      </c>
      <c r="E117" s="34" t="s">
        <v>562</v>
      </c>
      <c r="F117" s="34" t="s">
        <v>563</v>
      </c>
      <c r="G117" s="34" t="s">
        <v>34</v>
      </c>
      <c r="H117" s="33">
        <v>43964</v>
      </c>
      <c r="I117" s="34" t="s">
        <v>212</v>
      </c>
      <c r="J117" t="s">
        <v>163</v>
      </c>
    </row>
    <row r="118" spans="1:10" ht="15" customHeight="1" x14ac:dyDescent="0.45">
      <c r="A118" s="33">
        <v>43936</v>
      </c>
      <c r="B118" s="34" t="s">
        <v>207</v>
      </c>
      <c r="C118" s="34" t="s">
        <v>231</v>
      </c>
      <c r="D118" s="34" t="s">
        <v>564</v>
      </c>
      <c r="E118" s="34" t="s">
        <v>565</v>
      </c>
      <c r="F118" s="34" t="s">
        <v>566</v>
      </c>
      <c r="G118" s="34" t="s">
        <v>211</v>
      </c>
      <c r="H118" s="33">
        <v>43950</v>
      </c>
      <c r="I118" s="34" t="s">
        <v>212</v>
      </c>
      <c r="J118" t="s">
        <v>166</v>
      </c>
    </row>
    <row r="119" spans="1:10" ht="15" customHeight="1" x14ac:dyDescent="0.45">
      <c r="A119" s="33">
        <v>43937</v>
      </c>
      <c r="B119" s="34" t="s">
        <v>207</v>
      </c>
      <c r="C119" s="34" t="s">
        <v>201</v>
      </c>
      <c r="D119" s="34" t="s">
        <v>567</v>
      </c>
      <c r="E119" s="34" t="s">
        <v>568</v>
      </c>
      <c r="F119" s="34" t="s">
        <v>569</v>
      </c>
      <c r="G119" s="34" t="s">
        <v>570</v>
      </c>
      <c r="H119" s="33">
        <v>43949</v>
      </c>
      <c r="I119" s="34" t="s">
        <v>199</v>
      </c>
      <c r="J119" t="s">
        <v>162</v>
      </c>
    </row>
    <row r="120" spans="1:10" ht="14.25" x14ac:dyDescent="0.45">
      <c r="A120" s="33">
        <v>43936</v>
      </c>
      <c r="B120" s="34" t="s">
        <v>194</v>
      </c>
      <c r="C120" s="34" t="s">
        <v>195</v>
      </c>
      <c r="D120" s="34" t="s">
        <v>571</v>
      </c>
      <c r="E120" s="34" t="s">
        <v>572</v>
      </c>
      <c r="F120" s="34" t="s">
        <v>573</v>
      </c>
      <c r="G120" s="34" t="s">
        <v>127</v>
      </c>
      <c r="H120" s="33">
        <v>43970</v>
      </c>
      <c r="I120" s="34" t="s">
        <v>199</v>
      </c>
      <c r="J120" t="s">
        <v>164</v>
      </c>
    </row>
    <row r="121" spans="1:10" ht="15" customHeight="1" x14ac:dyDescent="0.45">
      <c r="A121" s="33">
        <v>43937</v>
      </c>
      <c r="B121" s="34" t="s">
        <v>194</v>
      </c>
      <c r="C121" s="34" t="s">
        <v>195</v>
      </c>
      <c r="D121" s="34" t="s">
        <v>574</v>
      </c>
      <c r="E121" s="34" t="s">
        <v>575</v>
      </c>
      <c r="F121" s="34" t="s">
        <v>576</v>
      </c>
      <c r="G121" s="34" t="s">
        <v>157</v>
      </c>
      <c r="H121" s="33">
        <v>43957</v>
      </c>
      <c r="I121" s="34" t="s">
        <v>212</v>
      </c>
      <c r="J121" t="s">
        <v>162</v>
      </c>
    </row>
    <row r="122" spans="1:10" ht="15" customHeight="1" x14ac:dyDescent="0.45">
      <c r="A122" s="33">
        <v>43936</v>
      </c>
      <c r="B122" s="34" t="s">
        <v>207</v>
      </c>
      <c r="C122" s="34" t="s">
        <v>195</v>
      </c>
      <c r="D122" s="34" t="s">
        <v>577</v>
      </c>
      <c r="E122" s="34" t="s">
        <v>578</v>
      </c>
      <c r="F122" s="34" t="s">
        <v>579</v>
      </c>
      <c r="G122" s="34" t="s">
        <v>263</v>
      </c>
      <c r="H122" s="33">
        <v>43956</v>
      </c>
      <c r="I122" s="34" t="s">
        <v>199</v>
      </c>
      <c r="J122" t="s">
        <v>162</v>
      </c>
    </row>
    <row r="123" spans="1:10" ht="14.25" x14ac:dyDescent="0.45">
      <c r="A123" s="33">
        <v>43937</v>
      </c>
      <c r="B123" s="34" t="s">
        <v>194</v>
      </c>
      <c r="C123" s="34" t="s">
        <v>195</v>
      </c>
      <c r="D123" s="34" t="s">
        <v>580</v>
      </c>
      <c r="E123" s="34" t="s">
        <v>581</v>
      </c>
      <c r="F123" s="34" t="s">
        <v>1630</v>
      </c>
      <c r="G123" s="34" t="s">
        <v>34</v>
      </c>
      <c r="H123" s="33">
        <v>43977</v>
      </c>
      <c r="I123" s="34" t="s">
        <v>199</v>
      </c>
      <c r="J123" t="s">
        <v>163</v>
      </c>
    </row>
    <row r="124" spans="1:10" ht="14.25" x14ac:dyDescent="0.45">
      <c r="A124" s="33">
        <v>43938</v>
      </c>
      <c r="B124" s="34" t="s">
        <v>194</v>
      </c>
      <c r="C124" s="34" t="s">
        <v>231</v>
      </c>
      <c r="D124" s="34" t="s">
        <v>582</v>
      </c>
      <c r="E124" s="34" t="s">
        <v>341</v>
      </c>
      <c r="F124" s="34" t="s">
        <v>342</v>
      </c>
      <c r="G124" s="34" t="s">
        <v>34</v>
      </c>
      <c r="H124" s="33">
        <v>43948</v>
      </c>
      <c r="I124" s="34" t="s">
        <v>248</v>
      </c>
      <c r="J124" t="s">
        <v>163</v>
      </c>
    </row>
    <row r="125" spans="1:10" ht="15" customHeight="1" x14ac:dyDescent="0.45">
      <c r="A125" s="33">
        <v>43937</v>
      </c>
      <c r="B125" s="34" t="s">
        <v>194</v>
      </c>
      <c r="C125" s="34" t="s">
        <v>201</v>
      </c>
      <c r="D125" s="34" t="s">
        <v>583</v>
      </c>
      <c r="E125" s="34" t="s">
        <v>584</v>
      </c>
      <c r="F125" s="34" t="s">
        <v>585</v>
      </c>
      <c r="G125" s="34" t="s">
        <v>586</v>
      </c>
      <c r="H125" s="33">
        <v>43949</v>
      </c>
      <c r="I125" s="34" t="s">
        <v>199</v>
      </c>
      <c r="J125" t="s">
        <v>162</v>
      </c>
    </row>
    <row r="126" spans="1:10" ht="14.25" x14ac:dyDescent="0.45">
      <c r="A126" s="33">
        <v>43937</v>
      </c>
      <c r="B126" s="34" t="s">
        <v>194</v>
      </c>
      <c r="C126" s="34" t="s">
        <v>195</v>
      </c>
      <c r="D126" s="34" t="s">
        <v>587</v>
      </c>
      <c r="E126" s="34" t="s">
        <v>588</v>
      </c>
      <c r="F126" s="34" t="s">
        <v>589</v>
      </c>
      <c r="G126" s="34" t="s">
        <v>61</v>
      </c>
      <c r="H126" s="33">
        <v>43944</v>
      </c>
      <c r="I126" s="34" t="s">
        <v>212</v>
      </c>
      <c r="J126" t="s">
        <v>165</v>
      </c>
    </row>
    <row r="127" spans="1:10" ht="15" customHeight="1" x14ac:dyDescent="0.45">
      <c r="A127" s="33">
        <v>43937</v>
      </c>
      <c r="B127" s="34" t="s">
        <v>194</v>
      </c>
      <c r="C127" s="34" t="s">
        <v>201</v>
      </c>
      <c r="D127" s="34" t="s">
        <v>590</v>
      </c>
      <c r="E127" s="34" t="s">
        <v>591</v>
      </c>
      <c r="F127" s="34" t="s">
        <v>204</v>
      </c>
      <c r="G127" s="34" t="s">
        <v>205</v>
      </c>
      <c r="H127" s="33">
        <v>43957</v>
      </c>
      <c r="I127" s="34" t="s">
        <v>206</v>
      </c>
      <c r="J127" t="s">
        <v>163</v>
      </c>
    </row>
    <row r="128" spans="1:10" ht="14.25" x14ac:dyDescent="0.45">
      <c r="A128" s="33">
        <v>43937</v>
      </c>
      <c r="B128" s="34" t="s">
        <v>194</v>
      </c>
      <c r="C128" s="34" t="s">
        <v>195</v>
      </c>
      <c r="D128" s="34" t="s">
        <v>592</v>
      </c>
      <c r="E128" s="34" t="s">
        <v>593</v>
      </c>
      <c r="F128" s="34" t="s">
        <v>594</v>
      </c>
      <c r="G128" s="34" t="s">
        <v>34</v>
      </c>
      <c r="H128" s="33">
        <v>43955</v>
      </c>
      <c r="I128" s="34" t="s">
        <v>199</v>
      </c>
      <c r="J128" t="s">
        <v>163</v>
      </c>
    </row>
    <row r="129" spans="1:10" ht="14.25" x14ac:dyDescent="0.45">
      <c r="A129" s="33">
        <v>43938</v>
      </c>
      <c r="B129" s="34" t="s">
        <v>194</v>
      </c>
      <c r="C129" s="34" t="s">
        <v>195</v>
      </c>
      <c r="D129" s="34" t="s">
        <v>595</v>
      </c>
      <c r="E129" s="34" t="s">
        <v>596</v>
      </c>
      <c r="F129" s="34" t="s">
        <v>198</v>
      </c>
      <c r="G129" s="34" t="s">
        <v>105</v>
      </c>
      <c r="H129" s="33">
        <v>43958</v>
      </c>
      <c r="I129" s="34" t="s">
        <v>212</v>
      </c>
      <c r="J129" t="s">
        <v>166</v>
      </c>
    </row>
    <row r="130" spans="1:10" ht="15" customHeight="1" x14ac:dyDescent="0.45">
      <c r="A130" s="33">
        <v>43941</v>
      </c>
      <c r="B130" s="34" t="s">
        <v>194</v>
      </c>
      <c r="C130" s="34" t="s">
        <v>231</v>
      </c>
      <c r="D130" s="34" t="s">
        <v>597</v>
      </c>
      <c r="E130" s="34" t="s">
        <v>598</v>
      </c>
      <c r="F130" s="34" t="s">
        <v>599</v>
      </c>
      <c r="G130" s="34" t="s">
        <v>34</v>
      </c>
      <c r="H130" s="33">
        <v>43963</v>
      </c>
      <c r="I130" s="34" t="s">
        <v>212</v>
      </c>
      <c r="J130" t="s">
        <v>163</v>
      </c>
    </row>
    <row r="131" spans="1:10" ht="14.25" x14ac:dyDescent="0.45">
      <c r="A131" s="33">
        <v>43938</v>
      </c>
      <c r="B131" s="34" t="s">
        <v>194</v>
      </c>
      <c r="C131" s="34" t="s">
        <v>195</v>
      </c>
      <c r="D131" s="34" t="s">
        <v>600</v>
      </c>
      <c r="E131" s="34" t="s">
        <v>601</v>
      </c>
      <c r="F131" s="34" t="s">
        <v>602</v>
      </c>
      <c r="G131" s="34" t="s">
        <v>52</v>
      </c>
      <c r="H131" s="33">
        <v>43971</v>
      </c>
      <c r="I131" s="34" t="s">
        <v>212</v>
      </c>
      <c r="J131" t="s">
        <v>163</v>
      </c>
    </row>
    <row r="132" spans="1:10" ht="14.25" x14ac:dyDescent="0.45">
      <c r="A132" s="33">
        <v>43937</v>
      </c>
      <c r="B132" s="34" t="s">
        <v>194</v>
      </c>
      <c r="C132" s="34" t="s">
        <v>231</v>
      </c>
      <c r="D132" s="34" t="s">
        <v>603</v>
      </c>
      <c r="E132" s="34" t="s">
        <v>604</v>
      </c>
      <c r="F132" s="34" t="s">
        <v>605</v>
      </c>
      <c r="G132" s="34" t="s">
        <v>105</v>
      </c>
      <c r="H132" s="33">
        <v>43949</v>
      </c>
      <c r="I132" s="34" t="s">
        <v>212</v>
      </c>
      <c r="J132" t="s">
        <v>166</v>
      </c>
    </row>
    <row r="133" spans="1:10" ht="15" customHeight="1" x14ac:dyDescent="0.45">
      <c r="A133" s="33">
        <v>43941</v>
      </c>
      <c r="B133" s="34" t="s">
        <v>194</v>
      </c>
      <c r="C133" s="34" t="s">
        <v>231</v>
      </c>
      <c r="D133" s="34" t="s">
        <v>606</v>
      </c>
      <c r="E133" s="34" t="s">
        <v>607</v>
      </c>
      <c r="F133" s="34" t="s">
        <v>608</v>
      </c>
      <c r="G133" s="34" t="s">
        <v>105</v>
      </c>
      <c r="H133" s="33">
        <v>43957</v>
      </c>
      <c r="I133" s="34" t="s">
        <v>199</v>
      </c>
      <c r="J133" t="s">
        <v>166</v>
      </c>
    </row>
    <row r="134" spans="1:10" ht="14.25" x14ac:dyDescent="0.45">
      <c r="A134" s="33">
        <v>43938</v>
      </c>
      <c r="B134" s="34" t="s">
        <v>194</v>
      </c>
      <c r="C134" s="34" t="s">
        <v>237</v>
      </c>
      <c r="D134" s="34" t="s">
        <v>9</v>
      </c>
      <c r="E134" s="34" t="s">
        <v>609</v>
      </c>
      <c r="F134" s="34" t="s">
        <v>610</v>
      </c>
      <c r="G134" s="34" t="s">
        <v>34</v>
      </c>
      <c r="H134" s="33">
        <v>43950</v>
      </c>
      <c r="I134" s="34" t="s">
        <v>212</v>
      </c>
      <c r="J134" t="s">
        <v>163</v>
      </c>
    </row>
    <row r="135" spans="1:10" ht="15" customHeight="1" x14ac:dyDescent="0.45">
      <c r="A135" s="33">
        <v>43938</v>
      </c>
      <c r="B135" s="34" t="s">
        <v>194</v>
      </c>
      <c r="C135" s="34" t="s">
        <v>237</v>
      </c>
      <c r="D135" s="34" t="s">
        <v>10</v>
      </c>
      <c r="E135" s="34" t="s">
        <v>611</v>
      </c>
      <c r="F135" s="34" t="s">
        <v>292</v>
      </c>
      <c r="G135" s="34" t="s">
        <v>34</v>
      </c>
      <c r="H135" s="33">
        <v>43973</v>
      </c>
      <c r="I135" s="34" t="s">
        <v>199</v>
      </c>
      <c r="J135" t="s">
        <v>163</v>
      </c>
    </row>
    <row r="136" spans="1:10" ht="15" customHeight="1" x14ac:dyDescent="0.45">
      <c r="A136" s="33">
        <v>43938</v>
      </c>
      <c r="B136" s="34" t="s">
        <v>194</v>
      </c>
      <c r="C136" s="34" t="s">
        <v>231</v>
      </c>
      <c r="D136" s="34" t="s">
        <v>612</v>
      </c>
      <c r="E136" s="34" t="s">
        <v>613</v>
      </c>
      <c r="F136" s="34" t="s">
        <v>614</v>
      </c>
      <c r="G136" s="34" t="s">
        <v>511</v>
      </c>
      <c r="H136" s="33">
        <v>43944</v>
      </c>
      <c r="I136" s="34" t="s">
        <v>212</v>
      </c>
      <c r="J136" t="s">
        <v>164</v>
      </c>
    </row>
    <row r="137" spans="1:10" ht="14.25" x14ac:dyDescent="0.45">
      <c r="A137" s="33">
        <v>43938</v>
      </c>
      <c r="B137" s="34" t="s">
        <v>194</v>
      </c>
      <c r="C137" s="34" t="s">
        <v>231</v>
      </c>
      <c r="D137" s="34" t="s">
        <v>615</v>
      </c>
      <c r="E137" s="34" t="s">
        <v>616</v>
      </c>
      <c r="F137" s="34" t="s">
        <v>617</v>
      </c>
      <c r="G137" s="34" t="s">
        <v>618</v>
      </c>
      <c r="H137" s="33">
        <v>43943</v>
      </c>
      <c r="I137" s="34" t="s">
        <v>212</v>
      </c>
      <c r="J137" t="s">
        <v>164</v>
      </c>
    </row>
    <row r="138" spans="1:10" ht="14.25" x14ac:dyDescent="0.45">
      <c r="A138" s="33">
        <v>43940</v>
      </c>
      <c r="B138" s="34" t="s">
        <v>194</v>
      </c>
      <c r="C138" s="34" t="s">
        <v>231</v>
      </c>
      <c r="D138" s="34" t="s">
        <v>619</v>
      </c>
      <c r="E138" s="34" t="s">
        <v>620</v>
      </c>
      <c r="F138" s="34" t="s">
        <v>356</v>
      </c>
      <c r="G138" s="34" t="s">
        <v>157</v>
      </c>
      <c r="H138" s="33">
        <v>43945</v>
      </c>
      <c r="I138" s="34" t="s">
        <v>199</v>
      </c>
      <c r="J138" t="s">
        <v>162</v>
      </c>
    </row>
    <row r="139" spans="1:10" ht="15" customHeight="1" x14ac:dyDescent="0.45">
      <c r="A139" s="33">
        <v>43940</v>
      </c>
      <c r="B139" s="34" t="s">
        <v>194</v>
      </c>
      <c r="C139" s="34" t="s">
        <v>231</v>
      </c>
      <c r="D139" s="34" t="s">
        <v>621</v>
      </c>
      <c r="E139" s="34" t="s">
        <v>622</v>
      </c>
      <c r="F139" s="34" t="s">
        <v>623</v>
      </c>
      <c r="G139" s="34" t="s">
        <v>157</v>
      </c>
      <c r="H139" s="33">
        <v>43523</v>
      </c>
      <c r="I139" s="34" t="s">
        <v>248</v>
      </c>
      <c r="J139" t="s">
        <v>162</v>
      </c>
    </row>
    <row r="140" spans="1:10" ht="15" customHeight="1" x14ac:dyDescent="0.45">
      <c r="A140" s="33">
        <v>43939</v>
      </c>
      <c r="B140" s="34" t="s">
        <v>194</v>
      </c>
      <c r="C140" s="34" t="s">
        <v>201</v>
      </c>
      <c r="D140" s="34" t="s">
        <v>624</v>
      </c>
      <c r="E140" s="34" t="s">
        <v>625</v>
      </c>
      <c r="F140" s="34" t="s">
        <v>626</v>
      </c>
      <c r="G140" s="34" t="s">
        <v>34</v>
      </c>
      <c r="H140" s="33">
        <v>43955</v>
      </c>
      <c r="I140" s="34" t="s">
        <v>199</v>
      </c>
      <c r="J140" t="s">
        <v>163</v>
      </c>
    </row>
    <row r="141" spans="1:10" ht="15" customHeight="1" x14ac:dyDescent="0.45">
      <c r="A141" s="33">
        <v>43938</v>
      </c>
      <c r="B141" s="34" t="s">
        <v>194</v>
      </c>
      <c r="C141" s="34" t="s">
        <v>201</v>
      </c>
      <c r="D141" s="34" t="s">
        <v>627</v>
      </c>
      <c r="E141" s="34" t="s">
        <v>628</v>
      </c>
      <c r="F141" s="34" t="s">
        <v>629</v>
      </c>
      <c r="G141" s="34" t="s">
        <v>263</v>
      </c>
      <c r="H141" s="33">
        <v>44012</v>
      </c>
      <c r="I141" s="34" t="s">
        <v>206</v>
      </c>
      <c r="J141" t="s">
        <v>162</v>
      </c>
    </row>
    <row r="142" spans="1:10" ht="15" customHeight="1" x14ac:dyDescent="0.45">
      <c r="A142" s="33">
        <v>43942</v>
      </c>
      <c r="B142" s="34" t="s">
        <v>194</v>
      </c>
      <c r="C142" s="34" t="s">
        <v>201</v>
      </c>
      <c r="D142" s="34" t="s">
        <v>630</v>
      </c>
      <c r="E142" s="34" t="s">
        <v>631</v>
      </c>
      <c r="F142" s="34" t="s">
        <v>632</v>
      </c>
      <c r="G142" s="34" t="s">
        <v>61</v>
      </c>
      <c r="H142" s="33">
        <v>43963</v>
      </c>
      <c r="I142" s="34" t="s">
        <v>212</v>
      </c>
      <c r="J142" t="s">
        <v>165</v>
      </c>
    </row>
    <row r="143" spans="1:10" ht="14.25" x14ac:dyDescent="0.45">
      <c r="A143" s="33">
        <v>43942</v>
      </c>
      <c r="B143" s="34" t="s">
        <v>194</v>
      </c>
      <c r="C143" s="34" t="s">
        <v>231</v>
      </c>
      <c r="D143" s="34" t="s">
        <v>633</v>
      </c>
      <c r="E143" s="34" t="s">
        <v>634</v>
      </c>
      <c r="F143" s="34" t="s">
        <v>635</v>
      </c>
      <c r="G143" s="34" t="s">
        <v>287</v>
      </c>
      <c r="H143" s="33">
        <v>43949</v>
      </c>
      <c r="I143" s="34" t="s">
        <v>212</v>
      </c>
      <c r="J143" t="s">
        <v>165</v>
      </c>
    </row>
    <row r="144" spans="1:10" ht="15" customHeight="1" x14ac:dyDescent="0.45">
      <c r="A144" s="33">
        <v>43942</v>
      </c>
      <c r="B144" s="34" t="s">
        <v>194</v>
      </c>
      <c r="C144" s="34" t="s">
        <v>201</v>
      </c>
      <c r="D144" s="34" t="s">
        <v>636</v>
      </c>
      <c r="E144" s="34" t="s">
        <v>637</v>
      </c>
      <c r="F144" s="34" t="s">
        <v>635</v>
      </c>
      <c r="G144" s="34" t="s">
        <v>287</v>
      </c>
      <c r="H144" s="33">
        <v>43951</v>
      </c>
      <c r="I144" s="34" t="s">
        <v>212</v>
      </c>
      <c r="J144" t="s">
        <v>165</v>
      </c>
    </row>
    <row r="145" spans="1:10" ht="14.25" x14ac:dyDescent="0.45">
      <c r="A145" s="33">
        <v>43941</v>
      </c>
      <c r="B145" s="34" t="s">
        <v>194</v>
      </c>
      <c r="C145" s="34" t="s">
        <v>195</v>
      </c>
      <c r="D145" s="34" t="s">
        <v>638</v>
      </c>
      <c r="E145" s="34" t="s">
        <v>639</v>
      </c>
      <c r="F145" s="34" t="s">
        <v>640</v>
      </c>
      <c r="G145" s="34" t="s">
        <v>61</v>
      </c>
      <c r="H145" s="33">
        <v>43949</v>
      </c>
      <c r="I145" s="34" t="s">
        <v>199</v>
      </c>
      <c r="J145" t="s">
        <v>165</v>
      </c>
    </row>
    <row r="146" spans="1:10" ht="15" customHeight="1" x14ac:dyDescent="0.45">
      <c r="A146" s="33">
        <v>43941</v>
      </c>
      <c r="B146" s="34" t="s">
        <v>194</v>
      </c>
      <c r="C146" s="34" t="s">
        <v>195</v>
      </c>
      <c r="D146" s="34" t="s">
        <v>641</v>
      </c>
      <c r="E146" s="34" t="s">
        <v>642</v>
      </c>
      <c r="F146" s="34" t="s">
        <v>643</v>
      </c>
      <c r="G146" s="34" t="s">
        <v>34</v>
      </c>
      <c r="H146" s="33">
        <v>43971</v>
      </c>
      <c r="I146" s="34" t="s">
        <v>212</v>
      </c>
      <c r="J146" t="s">
        <v>163</v>
      </c>
    </row>
    <row r="147" spans="1:10" ht="14.25" x14ac:dyDescent="0.45">
      <c r="A147" s="33">
        <v>43942</v>
      </c>
      <c r="B147" s="34" t="s">
        <v>194</v>
      </c>
      <c r="C147" s="34" t="s">
        <v>231</v>
      </c>
      <c r="D147" s="34" t="s">
        <v>644</v>
      </c>
      <c r="E147" s="34" t="s">
        <v>215</v>
      </c>
      <c r="F147" s="34" t="s">
        <v>216</v>
      </c>
      <c r="G147" s="34" t="s">
        <v>34</v>
      </c>
      <c r="H147" s="33">
        <v>43957</v>
      </c>
      <c r="I147" s="34" t="s">
        <v>212</v>
      </c>
      <c r="J147" t="s">
        <v>163</v>
      </c>
    </row>
    <row r="148" spans="1:10" ht="14.25" x14ac:dyDescent="0.45">
      <c r="A148" s="33">
        <v>43941</v>
      </c>
      <c r="B148" s="34" t="s">
        <v>194</v>
      </c>
      <c r="C148" s="34" t="s">
        <v>231</v>
      </c>
      <c r="D148" s="34" t="s">
        <v>645</v>
      </c>
      <c r="E148" s="34" t="s">
        <v>646</v>
      </c>
      <c r="F148" s="34" t="s">
        <v>647</v>
      </c>
      <c r="G148" s="34" t="s">
        <v>34</v>
      </c>
      <c r="H148" s="33">
        <v>44007</v>
      </c>
      <c r="I148" s="34" t="s">
        <v>212</v>
      </c>
      <c r="J148" t="s">
        <v>163</v>
      </c>
    </row>
    <row r="149" spans="1:10" ht="14.25" x14ac:dyDescent="0.45">
      <c r="A149" s="33">
        <v>43942</v>
      </c>
      <c r="B149" s="34" t="s">
        <v>194</v>
      </c>
      <c r="C149" s="34" t="s">
        <v>195</v>
      </c>
      <c r="D149" s="34" t="s">
        <v>648</v>
      </c>
      <c r="E149" s="34" t="s">
        <v>649</v>
      </c>
      <c r="F149" s="34" t="s">
        <v>650</v>
      </c>
      <c r="G149" s="34" t="s">
        <v>511</v>
      </c>
      <c r="H149" s="33">
        <v>44014</v>
      </c>
      <c r="I149" s="34" t="s">
        <v>212</v>
      </c>
      <c r="J149" t="s">
        <v>164</v>
      </c>
    </row>
    <row r="150" spans="1:10" ht="15" customHeight="1" x14ac:dyDescent="0.45">
      <c r="A150" s="33">
        <v>43942</v>
      </c>
      <c r="B150" s="34" t="s">
        <v>194</v>
      </c>
      <c r="C150" s="34" t="s">
        <v>236</v>
      </c>
      <c r="D150" s="34" t="s">
        <v>651</v>
      </c>
      <c r="E150" s="34" t="s">
        <v>652</v>
      </c>
      <c r="F150" s="34" t="s">
        <v>653</v>
      </c>
      <c r="G150" s="34" t="s">
        <v>263</v>
      </c>
      <c r="H150" s="33">
        <v>43963</v>
      </c>
      <c r="I150" s="34" t="s">
        <v>199</v>
      </c>
      <c r="J150" t="s">
        <v>162</v>
      </c>
    </row>
    <row r="151" spans="1:10" ht="15" customHeight="1" x14ac:dyDescent="0.45">
      <c r="A151" s="33">
        <v>43942</v>
      </c>
      <c r="B151" s="34" t="s">
        <v>194</v>
      </c>
      <c r="C151" s="34" t="s">
        <v>231</v>
      </c>
      <c r="D151" s="34" t="s">
        <v>654</v>
      </c>
      <c r="E151" s="34" t="s">
        <v>655</v>
      </c>
      <c r="F151" s="34" t="s">
        <v>546</v>
      </c>
      <c r="G151" s="34" t="s">
        <v>28</v>
      </c>
      <c r="H151" s="33">
        <v>43957</v>
      </c>
      <c r="I151" s="34" t="s">
        <v>212</v>
      </c>
      <c r="J151" t="s">
        <v>161</v>
      </c>
    </row>
    <row r="152" spans="1:10" ht="14.25" x14ac:dyDescent="0.45">
      <c r="A152" s="33">
        <v>43942</v>
      </c>
      <c r="B152" s="34" t="s">
        <v>194</v>
      </c>
      <c r="C152" s="34" t="s">
        <v>231</v>
      </c>
      <c r="D152" s="34" t="s">
        <v>656</v>
      </c>
      <c r="E152" s="34" t="s">
        <v>269</v>
      </c>
      <c r="F152" s="34" t="s">
        <v>270</v>
      </c>
      <c r="G152" s="34" t="s">
        <v>34</v>
      </c>
      <c r="H152" s="33">
        <v>43951</v>
      </c>
      <c r="I152" s="34" t="s">
        <v>212</v>
      </c>
      <c r="J152" t="s">
        <v>163</v>
      </c>
    </row>
    <row r="153" spans="1:10" ht="14.25" x14ac:dyDescent="0.45">
      <c r="A153" s="33">
        <v>43942</v>
      </c>
      <c r="B153" s="34" t="s">
        <v>194</v>
      </c>
      <c r="C153" s="34" t="s">
        <v>195</v>
      </c>
      <c r="D153" s="34" t="s">
        <v>657</v>
      </c>
      <c r="E153" s="34" t="s">
        <v>658</v>
      </c>
      <c r="F153" s="34" t="s">
        <v>659</v>
      </c>
      <c r="G153" s="34" t="s">
        <v>34</v>
      </c>
      <c r="H153" s="33">
        <v>43973</v>
      </c>
      <c r="I153" s="34" t="s">
        <v>212</v>
      </c>
      <c r="J153" t="s">
        <v>163</v>
      </c>
    </row>
    <row r="154" spans="1:10" ht="15" customHeight="1" x14ac:dyDescent="0.45">
      <c r="A154" s="33">
        <v>43943</v>
      </c>
      <c r="B154" s="34" t="s">
        <v>194</v>
      </c>
      <c r="C154" s="34" t="s">
        <v>195</v>
      </c>
      <c r="D154" s="34" t="s">
        <v>660</v>
      </c>
      <c r="E154" s="34" t="s">
        <v>661</v>
      </c>
      <c r="F154" s="34" t="s">
        <v>541</v>
      </c>
      <c r="G154" s="34" t="s">
        <v>52</v>
      </c>
      <c r="H154" s="33">
        <v>43962</v>
      </c>
      <c r="I154" s="34" t="s">
        <v>212</v>
      </c>
      <c r="J154" t="s">
        <v>163</v>
      </c>
    </row>
    <row r="155" spans="1:10" ht="15" customHeight="1" x14ac:dyDescent="0.45">
      <c r="A155" s="33">
        <v>43942</v>
      </c>
      <c r="B155" s="34" t="s">
        <v>194</v>
      </c>
      <c r="C155" s="34" t="s">
        <v>231</v>
      </c>
      <c r="D155" s="34" t="s">
        <v>662</v>
      </c>
      <c r="E155" s="34" t="s">
        <v>663</v>
      </c>
      <c r="F155" s="34" t="s">
        <v>664</v>
      </c>
      <c r="G155" s="34" t="s">
        <v>511</v>
      </c>
      <c r="H155" s="33">
        <v>43957</v>
      </c>
      <c r="I155" s="34" t="s">
        <v>222</v>
      </c>
      <c r="J155" t="s">
        <v>164</v>
      </c>
    </row>
    <row r="156" spans="1:10" ht="14.25" x14ac:dyDescent="0.45">
      <c r="A156" s="33">
        <v>43943</v>
      </c>
      <c r="B156" s="34" t="s">
        <v>194</v>
      </c>
      <c r="C156" s="34" t="s">
        <v>201</v>
      </c>
      <c r="D156" s="34" t="s">
        <v>665</v>
      </c>
      <c r="E156" s="34" t="s">
        <v>666</v>
      </c>
      <c r="F156" s="34" t="s">
        <v>667</v>
      </c>
      <c r="G156" s="34" t="s">
        <v>34</v>
      </c>
      <c r="H156" s="33">
        <v>43957</v>
      </c>
      <c r="I156" s="34" t="s">
        <v>212</v>
      </c>
      <c r="J156" t="s">
        <v>163</v>
      </c>
    </row>
    <row r="157" spans="1:10" ht="14.25" x14ac:dyDescent="0.45">
      <c r="A157" s="33">
        <v>43944</v>
      </c>
      <c r="B157" s="34" t="s">
        <v>194</v>
      </c>
      <c r="C157" s="34" t="s">
        <v>195</v>
      </c>
      <c r="D157" s="34" t="s">
        <v>668</v>
      </c>
      <c r="E157" s="34" t="s">
        <v>669</v>
      </c>
      <c r="F157" s="34" t="s">
        <v>670</v>
      </c>
      <c r="G157" s="34" t="s">
        <v>586</v>
      </c>
      <c r="H157" s="33">
        <v>43963</v>
      </c>
      <c r="I157" s="34" t="s">
        <v>212</v>
      </c>
      <c r="J157" t="s">
        <v>162</v>
      </c>
    </row>
    <row r="158" spans="1:10" ht="15" customHeight="1" x14ac:dyDescent="0.45">
      <c r="A158" s="33">
        <v>43944</v>
      </c>
      <c r="B158" s="34" t="s">
        <v>194</v>
      </c>
      <c r="C158" s="34" t="s">
        <v>195</v>
      </c>
      <c r="D158" s="34" t="s">
        <v>671</v>
      </c>
      <c r="E158" s="34" t="s">
        <v>672</v>
      </c>
      <c r="F158" s="34" t="s">
        <v>673</v>
      </c>
      <c r="G158" s="34" t="s">
        <v>127</v>
      </c>
      <c r="H158" s="33">
        <v>43979</v>
      </c>
      <c r="I158" s="34" t="s">
        <v>212</v>
      </c>
      <c r="J158" t="s">
        <v>164</v>
      </c>
    </row>
    <row r="159" spans="1:10" ht="14.25" x14ac:dyDescent="0.45">
      <c r="A159" s="33">
        <v>43943</v>
      </c>
      <c r="B159" s="34" t="s">
        <v>194</v>
      </c>
      <c r="C159" s="34" t="s">
        <v>231</v>
      </c>
      <c r="D159" s="34" t="s">
        <v>674</v>
      </c>
      <c r="E159" s="34" t="s">
        <v>616</v>
      </c>
      <c r="F159" s="34" t="s">
        <v>617</v>
      </c>
      <c r="G159" s="34" t="s">
        <v>618</v>
      </c>
      <c r="H159" s="33">
        <v>43949</v>
      </c>
      <c r="I159" s="34" t="s">
        <v>212</v>
      </c>
      <c r="J159" t="s">
        <v>164</v>
      </c>
    </row>
    <row r="160" spans="1:10" ht="14.25" x14ac:dyDescent="0.45">
      <c r="A160" s="33">
        <v>43944</v>
      </c>
      <c r="B160" s="34" t="s">
        <v>194</v>
      </c>
      <c r="C160" s="34" t="s">
        <v>237</v>
      </c>
      <c r="D160" s="34" t="s">
        <v>11</v>
      </c>
      <c r="E160" s="34" t="s">
        <v>675</v>
      </c>
      <c r="F160" s="34" t="s">
        <v>676</v>
      </c>
      <c r="G160" s="34" t="s">
        <v>84</v>
      </c>
      <c r="H160" s="33">
        <v>43997</v>
      </c>
      <c r="I160" s="34" t="s">
        <v>212</v>
      </c>
      <c r="J160" t="s">
        <v>162</v>
      </c>
    </row>
    <row r="161" spans="1:10" ht="14.25" x14ac:dyDescent="0.45">
      <c r="A161" s="33">
        <v>43944</v>
      </c>
      <c r="B161" s="34" t="s">
        <v>194</v>
      </c>
      <c r="C161" s="34" t="s">
        <v>231</v>
      </c>
      <c r="D161" s="34" t="s">
        <v>677</v>
      </c>
      <c r="E161" s="34" t="s">
        <v>678</v>
      </c>
      <c r="F161" s="34" t="s">
        <v>546</v>
      </c>
      <c r="G161" s="34" t="s">
        <v>28</v>
      </c>
      <c r="H161" s="33">
        <v>43985</v>
      </c>
      <c r="I161" s="34" t="s">
        <v>212</v>
      </c>
      <c r="J161" t="s">
        <v>161</v>
      </c>
    </row>
    <row r="162" spans="1:10" ht="15" customHeight="1" x14ac:dyDescent="0.45">
      <c r="A162" s="33">
        <v>43944</v>
      </c>
      <c r="B162" s="34" t="s">
        <v>207</v>
      </c>
      <c r="C162" s="34" t="s">
        <v>195</v>
      </c>
      <c r="D162" s="34" t="s">
        <v>679</v>
      </c>
      <c r="E162" s="34" t="s">
        <v>680</v>
      </c>
      <c r="F162" s="34" t="s">
        <v>262</v>
      </c>
      <c r="G162" s="34" t="s">
        <v>263</v>
      </c>
      <c r="H162" s="33">
        <v>43962</v>
      </c>
      <c r="I162" s="34" t="s">
        <v>199</v>
      </c>
      <c r="J162" t="s">
        <v>162</v>
      </c>
    </row>
    <row r="163" spans="1:10" ht="14.25" x14ac:dyDescent="0.45">
      <c r="A163" s="33">
        <v>43944</v>
      </c>
      <c r="B163" s="34" t="s">
        <v>194</v>
      </c>
      <c r="C163" s="34" t="s">
        <v>231</v>
      </c>
      <c r="D163" s="34" t="s">
        <v>681</v>
      </c>
      <c r="E163" s="34" t="s">
        <v>682</v>
      </c>
      <c r="F163" s="34" t="s">
        <v>683</v>
      </c>
      <c r="G163" s="34" t="s">
        <v>684</v>
      </c>
      <c r="H163" s="33">
        <v>43969</v>
      </c>
      <c r="I163" s="34" t="s">
        <v>212</v>
      </c>
      <c r="J163" t="s">
        <v>163</v>
      </c>
    </row>
    <row r="164" spans="1:10" ht="15" customHeight="1" x14ac:dyDescent="0.45">
      <c r="A164" s="33">
        <v>43944</v>
      </c>
      <c r="B164" s="34" t="s">
        <v>194</v>
      </c>
      <c r="C164" s="34" t="s">
        <v>231</v>
      </c>
      <c r="D164" s="34" t="s">
        <v>685</v>
      </c>
      <c r="E164" s="34" t="s">
        <v>686</v>
      </c>
      <c r="F164" s="34" t="s">
        <v>687</v>
      </c>
      <c r="G164" s="34" t="s">
        <v>34</v>
      </c>
      <c r="H164" s="33">
        <v>43955</v>
      </c>
      <c r="I164" s="34" t="s">
        <v>212</v>
      </c>
      <c r="J164" t="s">
        <v>163</v>
      </c>
    </row>
    <row r="165" spans="1:10" ht="15" customHeight="1" x14ac:dyDescent="0.45">
      <c r="A165" s="33">
        <v>43944</v>
      </c>
      <c r="B165" s="34" t="s">
        <v>194</v>
      </c>
      <c r="C165" s="34" t="s">
        <v>231</v>
      </c>
      <c r="D165" s="34" t="s">
        <v>688</v>
      </c>
      <c r="E165" s="34" t="s">
        <v>689</v>
      </c>
      <c r="F165" s="34" t="s">
        <v>690</v>
      </c>
      <c r="G165" s="34" t="s">
        <v>691</v>
      </c>
      <c r="H165" s="33">
        <v>43964</v>
      </c>
      <c r="I165" s="34" t="s">
        <v>212</v>
      </c>
      <c r="J165" t="s">
        <v>162</v>
      </c>
    </row>
    <row r="166" spans="1:10" ht="15" customHeight="1" x14ac:dyDescent="0.45">
      <c r="A166" s="33">
        <v>43945</v>
      </c>
      <c r="B166" s="34" t="s">
        <v>194</v>
      </c>
      <c r="C166" s="34" t="s">
        <v>231</v>
      </c>
      <c r="D166" s="34" t="s">
        <v>692</v>
      </c>
      <c r="E166" s="34" t="s">
        <v>693</v>
      </c>
      <c r="F166" s="34" t="s">
        <v>694</v>
      </c>
      <c r="G166" s="34" t="s">
        <v>34</v>
      </c>
      <c r="H166" s="33">
        <v>43991</v>
      </c>
      <c r="I166" s="34" t="s">
        <v>212</v>
      </c>
      <c r="J166" t="s">
        <v>163</v>
      </c>
    </row>
    <row r="167" spans="1:10" ht="15" customHeight="1" x14ac:dyDescent="0.45">
      <c r="A167" s="33">
        <v>43945</v>
      </c>
      <c r="B167" s="34" t="s">
        <v>194</v>
      </c>
      <c r="C167" s="34" t="s">
        <v>237</v>
      </c>
      <c r="D167" s="34" t="s">
        <v>12</v>
      </c>
      <c r="E167" s="34" t="s">
        <v>695</v>
      </c>
      <c r="F167" s="34" t="s">
        <v>696</v>
      </c>
      <c r="G167" s="34" t="s">
        <v>28</v>
      </c>
      <c r="H167" s="33">
        <v>43964</v>
      </c>
      <c r="I167" s="34" t="s">
        <v>199</v>
      </c>
      <c r="J167" t="s">
        <v>161</v>
      </c>
    </row>
    <row r="168" spans="1:10" ht="15" customHeight="1" x14ac:dyDescent="0.45">
      <c r="A168" s="33">
        <v>43945</v>
      </c>
      <c r="B168" s="34" t="s">
        <v>194</v>
      </c>
      <c r="C168" s="34" t="s">
        <v>201</v>
      </c>
      <c r="D168" s="34" t="s">
        <v>697</v>
      </c>
      <c r="E168" s="34" t="s">
        <v>698</v>
      </c>
      <c r="F168" s="34" t="s">
        <v>699</v>
      </c>
      <c r="G168" s="34" t="s">
        <v>34</v>
      </c>
      <c r="H168" s="33">
        <v>43976</v>
      </c>
      <c r="I168" s="34" t="s">
        <v>199</v>
      </c>
      <c r="J168" t="s">
        <v>163</v>
      </c>
    </row>
    <row r="169" spans="1:10" ht="15" customHeight="1" x14ac:dyDescent="0.45">
      <c r="A169" s="33">
        <v>43945</v>
      </c>
      <c r="B169" s="34" t="s">
        <v>194</v>
      </c>
      <c r="C169" s="34" t="s">
        <v>201</v>
      </c>
      <c r="D169" s="34" t="s">
        <v>700</v>
      </c>
      <c r="E169" s="34" t="s">
        <v>701</v>
      </c>
      <c r="F169" s="34" t="s">
        <v>702</v>
      </c>
      <c r="G169" s="34" t="s">
        <v>61</v>
      </c>
      <c r="H169" s="33">
        <v>43971</v>
      </c>
      <c r="I169" s="34" t="s">
        <v>212</v>
      </c>
      <c r="J169" t="s">
        <v>165</v>
      </c>
    </row>
    <row r="170" spans="1:10" ht="14.25" x14ac:dyDescent="0.45">
      <c r="A170" s="33">
        <v>43945</v>
      </c>
      <c r="B170" s="34" t="s">
        <v>194</v>
      </c>
      <c r="C170" s="34" t="s">
        <v>201</v>
      </c>
      <c r="D170" s="34" t="s">
        <v>703</v>
      </c>
      <c r="E170" s="34" t="s">
        <v>704</v>
      </c>
      <c r="F170" s="34" t="s">
        <v>705</v>
      </c>
      <c r="G170" s="34" t="s">
        <v>61</v>
      </c>
      <c r="H170" s="33">
        <v>43999</v>
      </c>
      <c r="I170" s="34" t="s">
        <v>212</v>
      </c>
      <c r="J170" t="s">
        <v>165</v>
      </c>
    </row>
    <row r="171" spans="1:10" ht="14.25" x14ac:dyDescent="0.45">
      <c r="A171" s="33">
        <v>43944</v>
      </c>
      <c r="B171" s="34" t="s">
        <v>207</v>
      </c>
      <c r="C171" s="34" t="s">
        <v>195</v>
      </c>
      <c r="D171" s="34" t="s">
        <v>706</v>
      </c>
      <c r="E171" s="34" t="s">
        <v>707</v>
      </c>
      <c r="F171" s="34" t="s">
        <v>708</v>
      </c>
      <c r="G171" s="34" t="s">
        <v>709</v>
      </c>
      <c r="H171" s="33">
        <v>43962</v>
      </c>
      <c r="I171" s="34" t="s">
        <v>255</v>
      </c>
      <c r="J171" t="s">
        <v>161</v>
      </c>
    </row>
    <row r="172" spans="1:10" ht="14.25" x14ac:dyDescent="0.45">
      <c r="A172" s="33">
        <v>43945</v>
      </c>
      <c r="B172" s="34" t="s">
        <v>194</v>
      </c>
      <c r="C172" s="34" t="s">
        <v>201</v>
      </c>
      <c r="D172" s="34" t="s">
        <v>710</v>
      </c>
      <c r="E172" s="34" t="s">
        <v>711</v>
      </c>
      <c r="F172" s="34" t="s">
        <v>712</v>
      </c>
      <c r="G172" s="34" t="s">
        <v>263</v>
      </c>
      <c r="H172" s="33">
        <v>43963</v>
      </c>
      <c r="I172" s="34" t="s">
        <v>212</v>
      </c>
      <c r="J172" t="s">
        <v>162</v>
      </c>
    </row>
    <row r="173" spans="1:10" ht="14.25" x14ac:dyDescent="0.45">
      <c r="A173" s="33">
        <v>43945</v>
      </c>
      <c r="B173" s="34" t="s">
        <v>194</v>
      </c>
      <c r="C173" s="34" t="s">
        <v>201</v>
      </c>
      <c r="D173" s="34" t="s">
        <v>713</v>
      </c>
      <c r="E173" s="34" t="s">
        <v>714</v>
      </c>
      <c r="F173" s="34" t="s">
        <v>715</v>
      </c>
      <c r="G173" s="34" t="s">
        <v>406</v>
      </c>
      <c r="H173" s="33">
        <v>43971</v>
      </c>
      <c r="I173" s="34" t="s">
        <v>212</v>
      </c>
      <c r="J173" t="s">
        <v>163</v>
      </c>
    </row>
    <row r="174" spans="1:10" ht="15" customHeight="1" x14ac:dyDescent="0.45">
      <c r="A174" s="33">
        <v>43945</v>
      </c>
      <c r="B174" s="34" t="s">
        <v>194</v>
      </c>
      <c r="C174" s="34" t="s">
        <v>201</v>
      </c>
      <c r="D174" s="34" t="s">
        <v>716</v>
      </c>
      <c r="E174" s="34" t="s">
        <v>717</v>
      </c>
      <c r="F174" s="34" t="s">
        <v>718</v>
      </c>
      <c r="G174" s="34" t="s">
        <v>34</v>
      </c>
      <c r="H174" s="33">
        <v>43984</v>
      </c>
      <c r="I174" s="34" t="s">
        <v>212</v>
      </c>
      <c r="J174" t="s">
        <v>163</v>
      </c>
    </row>
    <row r="175" spans="1:10" ht="14.25" x14ac:dyDescent="0.45">
      <c r="A175" s="33">
        <v>43946</v>
      </c>
      <c r="B175" s="34" t="s">
        <v>194</v>
      </c>
      <c r="C175" s="34" t="s">
        <v>201</v>
      </c>
      <c r="D175" s="34" t="s">
        <v>719</v>
      </c>
      <c r="E175" s="34" t="s">
        <v>720</v>
      </c>
      <c r="F175" s="34" t="s">
        <v>721</v>
      </c>
      <c r="G175" s="34" t="s">
        <v>221</v>
      </c>
      <c r="H175" s="33">
        <v>43963</v>
      </c>
      <c r="I175" s="34" t="s">
        <v>212</v>
      </c>
      <c r="J175" t="s">
        <v>161</v>
      </c>
    </row>
    <row r="176" spans="1:10" ht="14.25" x14ac:dyDescent="0.45">
      <c r="A176" s="33">
        <v>43948</v>
      </c>
      <c r="B176" s="34" t="s">
        <v>194</v>
      </c>
      <c r="C176" s="34" t="s">
        <v>231</v>
      </c>
      <c r="D176" s="34" t="s">
        <v>722</v>
      </c>
      <c r="E176" s="34" t="s">
        <v>723</v>
      </c>
      <c r="F176" s="34" t="s">
        <v>724</v>
      </c>
      <c r="G176" s="34" t="s">
        <v>105</v>
      </c>
      <c r="H176" s="33">
        <v>43985</v>
      </c>
      <c r="I176" s="34" t="s">
        <v>212</v>
      </c>
      <c r="J176" t="s">
        <v>166</v>
      </c>
    </row>
    <row r="177" spans="1:10" ht="14.25" x14ac:dyDescent="0.45">
      <c r="A177" s="33">
        <v>43948</v>
      </c>
      <c r="B177" s="34" t="s">
        <v>194</v>
      </c>
      <c r="C177" s="34" t="s">
        <v>195</v>
      </c>
      <c r="D177" s="34" t="s">
        <v>725</v>
      </c>
      <c r="E177" s="34" t="s">
        <v>726</v>
      </c>
      <c r="F177" s="34" t="s">
        <v>727</v>
      </c>
      <c r="G177" s="34" t="s">
        <v>61</v>
      </c>
      <c r="H177" s="33">
        <v>43985</v>
      </c>
      <c r="I177" s="34" t="s">
        <v>212</v>
      </c>
      <c r="J177" t="s">
        <v>165</v>
      </c>
    </row>
    <row r="178" spans="1:10" ht="14.25" x14ac:dyDescent="0.45">
      <c r="A178" s="33">
        <v>43947</v>
      </c>
      <c r="B178" s="34" t="s">
        <v>194</v>
      </c>
      <c r="C178" s="34" t="s">
        <v>195</v>
      </c>
      <c r="D178" s="34" t="s">
        <v>728</v>
      </c>
      <c r="E178" s="34" t="s">
        <v>729</v>
      </c>
      <c r="F178" s="34" t="s">
        <v>730</v>
      </c>
      <c r="G178" s="34" t="s">
        <v>157</v>
      </c>
      <c r="H178" s="33">
        <v>43971</v>
      </c>
      <c r="I178" s="34" t="s">
        <v>199</v>
      </c>
      <c r="J178" t="s">
        <v>162</v>
      </c>
    </row>
    <row r="179" spans="1:10" ht="15" customHeight="1" x14ac:dyDescent="0.45">
      <c r="A179" s="33">
        <v>43947</v>
      </c>
      <c r="B179" s="34" t="s">
        <v>207</v>
      </c>
      <c r="C179" s="34" t="s">
        <v>201</v>
      </c>
      <c r="D179" s="34" t="s">
        <v>731</v>
      </c>
      <c r="E179" s="34" t="s">
        <v>732</v>
      </c>
      <c r="F179" s="34" t="s">
        <v>733</v>
      </c>
      <c r="G179" s="34" t="s">
        <v>734</v>
      </c>
      <c r="H179" s="33">
        <v>43964</v>
      </c>
      <c r="I179" s="34" t="s">
        <v>199</v>
      </c>
      <c r="J179" t="s">
        <v>165</v>
      </c>
    </row>
    <row r="180" spans="1:10" ht="14.25" x14ac:dyDescent="0.45">
      <c r="A180" s="33">
        <v>43948</v>
      </c>
      <c r="B180" s="34" t="s">
        <v>207</v>
      </c>
      <c r="C180" s="34" t="s">
        <v>195</v>
      </c>
      <c r="D180" s="34" t="s">
        <v>735</v>
      </c>
      <c r="E180" s="34" t="s">
        <v>736</v>
      </c>
      <c r="F180" s="34" t="s">
        <v>737</v>
      </c>
      <c r="G180" s="34" t="s">
        <v>52</v>
      </c>
      <c r="H180" s="33">
        <v>43984</v>
      </c>
      <c r="I180" s="34" t="s">
        <v>212</v>
      </c>
      <c r="J180" t="s">
        <v>163</v>
      </c>
    </row>
    <row r="181" spans="1:10" ht="14.25" x14ac:dyDescent="0.45">
      <c r="A181" s="33">
        <v>43945</v>
      </c>
      <c r="B181" s="34" t="s">
        <v>194</v>
      </c>
      <c r="C181" s="34" t="s">
        <v>231</v>
      </c>
      <c r="D181" s="34" t="s">
        <v>738</v>
      </c>
      <c r="E181" s="34" t="s">
        <v>739</v>
      </c>
      <c r="F181" s="34" t="s">
        <v>740</v>
      </c>
      <c r="G181" s="34" t="s">
        <v>34</v>
      </c>
      <c r="H181" s="33">
        <v>43965</v>
      </c>
      <c r="I181" s="34" t="s">
        <v>212</v>
      </c>
      <c r="J181" t="s">
        <v>163</v>
      </c>
    </row>
    <row r="182" spans="1:10" ht="15" customHeight="1" x14ac:dyDescent="0.45">
      <c r="A182" s="33">
        <v>43948</v>
      </c>
      <c r="B182" s="34" t="s">
        <v>194</v>
      </c>
      <c r="C182" s="34" t="s">
        <v>231</v>
      </c>
      <c r="D182" s="34" t="s">
        <v>213</v>
      </c>
      <c r="E182" s="34" t="s">
        <v>2180</v>
      </c>
      <c r="F182" s="34" t="s">
        <v>2181</v>
      </c>
      <c r="G182" s="34" t="s">
        <v>2182</v>
      </c>
      <c r="I182" s="34" t="s">
        <v>248</v>
      </c>
      <c r="J182" t="s">
        <v>165</v>
      </c>
    </row>
    <row r="183" spans="1:10" ht="15" customHeight="1" x14ac:dyDescent="0.45">
      <c r="A183" s="33">
        <v>43948</v>
      </c>
      <c r="B183" s="34" t="s">
        <v>194</v>
      </c>
      <c r="C183" s="34" t="s">
        <v>237</v>
      </c>
      <c r="D183" s="34" t="s">
        <v>13</v>
      </c>
      <c r="E183" s="34" t="s">
        <v>741</v>
      </c>
      <c r="F183" s="34" t="s">
        <v>742</v>
      </c>
      <c r="G183" s="34" t="s">
        <v>66</v>
      </c>
      <c r="H183" s="33">
        <v>43963</v>
      </c>
      <c r="I183" s="34" t="s">
        <v>212</v>
      </c>
      <c r="J183" t="s">
        <v>163</v>
      </c>
    </row>
    <row r="184" spans="1:10" ht="15" customHeight="1" x14ac:dyDescent="0.45">
      <c r="A184" s="33">
        <v>43948</v>
      </c>
      <c r="B184" s="34" t="s">
        <v>194</v>
      </c>
      <c r="C184" s="34" t="s">
        <v>195</v>
      </c>
      <c r="D184" s="34" t="s">
        <v>743</v>
      </c>
      <c r="E184" s="34" t="s">
        <v>744</v>
      </c>
      <c r="F184" s="34" t="s">
        <v>745</v>
      </c>
      <c r="G184" s="34" t="s">
        <v>746</v>
      </c>
      <c r="H184" s="33">
        <v>43969</v>
      </c>
      <c r="I184" s="34" t="s">
        <v>212</v>
      </c>
      <c r="J184" t="s">
        <v>162</v>
      </c>
    </row>
    <row r="185" spans="1:10" ht="15" customHeight="1" x14ac:dyDescent="0.45">
      <c r="A185" s="33">
        <v>43949</v>
      </c>
      <c r="B185" s="34" t="s">
        <v>194</v>
      </c>
      <c r="C185" s="34" t="s">
        <v>237</v>
      </c>
      <c r="D185" s="34" t="s">
        <v>15</v>
      </c>
      <c r="E185" s="34" t="s">
        <v>747</v>
      </c>
      <c r="F185" s="34" t="s">
        <v>243</v>
      </c>
      <c r="G185" s="34" t="s">
        <v>34</v>
      </c>
      <c r="H185" s="33">
        <v>43969</v>
      </c>
      <c r="I185" s="34" t="s">
        <v>199</v>
      </c>
      <c r="J185" t="s">
        <v>163</v>
      </c>
    </row>
    <row r="186" spans="1:10" ht="14.25" x14ac:dyDescent="0.45">
      <c r="A186" s="33">
        <v>43948</v>
      </c>
      <c r="B186" s="34" t="s">
        <v>194</v>
      </c>
      <c r="C186" s="34" t="s">
        <v>201</v>
      </c>
      <c r="D186" s="34" t="s">
        <v>748</v>
      </c>
      <c r="E186" s="34" t="s">
        <v>749</v>
      </c>
      <c r="F186" s="34" t="s">
        <v>750</v>
      </c>
      <c r="G186" s="34" t="s">
        <v>751</v>
      </c>
      <c r="H186" s="33">
        <v>43964</v>
      </c>
      <c r="I186" s="34" t="s">
        <v>206</v>
      </c>
      <c r="J186" t="s">
        <v>163</v>
      </c>
    </row>
    <row r="187" spans="1:10" ht="14.25" x14ac:dyDescent="0.45">
      <c r="A187" s="33">
        <v>43948</v>
      </c>
      <c r="B187" s="34" t="s">
        <v>194</v>
      </c>
      <c r="C187" s="34" t="s">
        <v>227</v>
      </c>
      <c r="D187" s="34" t="s">
        <v>14</v>
      </c>
      <c r="E187" s="34" t="s">
        <v>752</v>
      </c>
      <c r="F187" s="34" t="s">
        <v>753</v>
      </c>
      <c r="G187" s="34" t="s">
        <v>466</v>
      </c>
      <c r="H187" s="33">
        <v>43963</v>
      </c>
      <c r="I187" s="34" t="s">
        <v>212</v>
      </c>
      <c r="J187" t="s">
        <v>165</v>
      </c>
    </row>
    <row r="188" spans="1:10" ht="14.25" x14ac:dyDescent="0.45">
      <c r="A188" s="33">
        <v>43949</v>
      </c>
      <c r="B188" s="34" t="s">
        <v>194</v>
      </c>
      <c r="C188" s="34" t="s">
        <v>231</v>
      </c>
      <c r="D188" s="34" t="s">
        <v>754</v>
      </c>
      <c r="E188" s="34" t="s">
        <v>273</v>
      </c>
      <c r="F188" s="34" t="s">
        <v>274</v>
      </c>
      <c r="G188" s="34" t="s">
        <v>34</v>
      </c>
      <c r="H188" s="33">
        <v>43971</v>
      </c>
      <c r="I188" s="34" t="s">
        <v>222</v>
      </c>
      <c r="J188" t="s">
        <v>163</v>
      </c>
    </row>
    <row r="189" spans="1:10" ht="15" customHeight="1" x14ac:dyDescent="0.45">
      <c r="A189" s="33">
        <v>43948</v>
      </c>
      <c r="B189" s="34" t="s">
        <v>207</v>
      </c>
      <c r="C189" s="34" t="s">
        <v>231</v>
      </c>
      <c r="D189" s="34" t="s">
        <v>755</v>
      </c>
      <c r="E189" s="34" t="s">
        <v>756</v>
      </c>
      <c r="F189" s="34" t="s">
        <v>757</v>
      </c>
      <c r="G189" s="34" t="s">
        <v>684</v>
      </c>
      <c r="H189" s="33">
        <v>43951</v>
      </c>
      <c r="I189" s="34" t="s">
        <v>212</v>
      </c>
      <c r="J189" t="s">
        <v>163</v>
      </c>
    </row>
    <row r="190" spans="1:10" ht="14.25" x14ac:dyDescent="0.45">
      <c r="A190" s="33">
        <v>43948</v>
      </c>
      <c r="B190" s="34" t="s">
        <v>194</v>
      </c>
      <c r="C190" s="34" t="s">
        <v>201</v>
      </c>
      <c r="D190" s="34" t="s">
        <v>758</v>
      </c>
      <c r="E190" s="34" t="s">
        <v>759</v>
      </c>
      <c r="F190" s="34" t="s">
        <v>274</v>
      </c>
      <c r="G190" s="34" t="s">
        <v>34</v>
      </c>
      <c r="H190" s="33">
        <v>43998</v>
      </c>
      <c r="I190" s="34" t="s">
        <v>212</v>
      </c>
      <c r="J190" t="s">
        <v>163</v>
      </c>
    </row>
    <row r="191" spans="1:10" ht="15" customHeight="1" x14ac:dyDescent="0.45">
      <c r="A191" s="33">
        <v>43948</v>
      </c>
      <c r="B191" s="34" t="s">
        <v>194</v>
      </c>
      <c r="C191" s="34" t="s">
        <v>231</v>
      </c>
      <c r="D191" s="34" t="s">
        <v>217</v>
      </c>
      <c r="E191" s="34" t="s">
        <v>2183</v>
      </c>
      <c r="F191" s="34" t="s">
        <v>2184</v>
      </c>
      <c r="G191" s="34" t="s">
        <v>52</v>
      </c>
      <c r="H191" s="33">
        <v>44103</v>
      </c>
      <c r="I191" s="34" t="s">
        <v>199</v>
      </c>
      <c r="J191" t="s">
        <v>163</v>
      </c>
    </row>
    <row r="192" spans="1:10" ht="15" customHeight="1" x14ac:dyDescent="0.45">
      <c r="A192" s="33">
        <v>43948</v>
      </c>
      <c r="B192" s="34" t="s">
        <v>194</v>
      </c>
      <c r="C192" s="34" t="s">
        <v>231</v>
      </c>
      <c r="D192" s="34" t="s">
        <v>760</v>
      </c>
      <c r="E192" s="34" t="s">
        <v>761</v>
      </c>
      <c r="F192" s="34" t="s">
        <v>762</v>
      </c>
      <c r="G192" s="34" t="s">
        <v>157</v>
      </c>
      <c r="H192" s="33">
        <v>43985</v>
      </c>
      <c r="I192" s="34" t="s">
        <v>212</v>
      </c>
      <c r="J192" t="s">
        <v>162</v>
      </c>
    </row>
    <row r="193" spans="1:10" ht="14.25" x14ac:dyDescent="0.45">
      <c r="A193" s="33">
        <v>43948</v>
      </c>
      <c r="B193" s="34" t="s">
        <v>194</v>
      </c>
      <c r="C193" s="34" t="s">
        <v>236</v>
      </c>
      <c r="D193" s="34" t="s">
        <v>763</v>
      </c>
      <c r="E193" s="34" t="s">
        <v>764</v>
      </c>
      <c r="F193" s="34" t="s">
        <v>765</v>
      </c>
      <c r="G193" s="34" t="s">
        <v>84</v>
      </c>
      <c r="H193" s="33">
        <v>43964</v>
      </c>
      <c r="I193" s="34" t="s">
        <v>199</v>
      </c>
      <c r="J193" t="s">
        <v>162</v>
      </c>
    </row>
    <row r="194" spans="1:10" ht="15" customHeight="1" x14ac:dyDescent="0.45">
      <c r="A194" s="33">
        <v>43949</v>
      </c>
      <c r="B194" s="34" t="s">
        <v>194</v>
      </c>
      <c r="C194" s="34" t="s">
        <v>231</v>
      </c>
      <c r="D194" s="34" t="s">
        <v>766</v>
      </c>
      <c r="E194" s="34" t="s">
        <v>767</v>
      </c>
      <c r="F194" s="34" t="s">
        <v>768</v>
      </c>
      <c r="G194" s="34" t="s">
        <v>84</v>
      </c>
      <c r="H194" s="33">
        <v>43958</v>
      </c>
      <c r="I194" s="34" t="s">
        <v>199</v>
      </c>
      <c r="J194" t="s">
        <v>162</v>
      </c>
    </row>
    <row r="195" spans="1:10" ht="15" customHeight="1" x14ac:dyDescent="0.45">
      <c r="A195" s="33">
        <v>43948</v>
      </c>
      <c r="B195" s="34" t="s">
        <v>194</v>
      </c>
      <c r="C195" s="34" t="s">
        <v>231</v>
      </c>
      <c r="D195" s="34" t="s">
        <v>769</v>
      </c>
      <c r="E195" s="34" t="s">
        <v>770</v>
      </c>
      <c r="F195" s="34" t="s">
        <v>771</v>
      </c>
      <c r="G195" s="34" t="s">
        <v>34</v>
      </c>
      <c r="H195" s="33">
        <v>43994</v>
      </c>
      <c r="I195" s="34" t="s">
        <v>212</v>
      </c>
      <c r="J195" t="s">
        <v>163</v>
      </c>
    </row>
    <row r="196" spans="1:10" ht="14.25" x14ac:dyDescent="0.45">
      <c r="A196" s="33">
        <v>43949</v>
      </c>
      <c r="B196" s="34" t="s">
        <v>194</v>
      </c>
      <c r="C196" s="34" t="s">
        <v>195</v>
      </c>
      <c r="D196" s="34" t="s">
        <v>772</v>
      </c>
      <c r="E196" s="34" t="s">
        <v>773</v>
      </c>
      <c r="F196" s="34" t="s">
        <v>774</v>
      </c>
      <c r="G196" s="34" t="s">
        <v>34</v>
      </c>
      <c r="H196" s="33">
        <v>44012</v>
      </c>
      <c r="I196" s="34" t="s">
        <v>212</v>
      </c>
      <c r="J196" t="s">
        <v>163</v>
      </c>
    </row>
    <row r="197" spans="1:10" ht="15" customHeight="1" x14ac:dyDescent="0.45">
      <c r="A197" s="33">
        <v>43949</v>
      </c>
      <c r="B197" s="34" t="s">
        <v>194</v>
      </c>
      <c r="C197" s="34" t="s">
        <v>201</v>
      </c>
      <c r="D197" s="34" t="s">
        <v>775</v>
      </c>
      <c r="E197" s="34" t="s">
        <v>776</v>
      </c>
      <c r="F197" s="34" t="s">
        <v>777</v>
      </c>
      <c r="G197" s="34" t="s">
        <v>221</v>
      </c>
      <c r="H197" s="33">
        <v>43990</v>
      </c>
      <c r="I197" s="34" t="s">
        <v>199</v>
      </c>
      <c r="J197" t="s">
        <v>161</v>
      </c>
    </row>
    <row r="198" spans="1:10" ht="15" customHeight="1" x14ac:dyDescent="0.45">
      <c r="A198" s="33">
        <v>43949</v>
      </c>
      <c r="B198" s="34" t="s">
        <v>194</v>
      </c>
      <c r="C198" s="34" t="s">
        <v>237</v>
      </c>
      <c r="D198" s="34" t="s">
        <v>16</v>
      </c>
      <c r="E198" s="34" t="s">
        <v>778</v>
      </c>
      <c r="F198" s="34" t="s">
        <v>779</v>
      </c>
      <c r="G198" s="34" t="s">
        <v>105</v>
      </c>
      <c r="H198" s="33">
        <v>43969</v>
      </c>
      <c r="I198" s="34" t="s">
        <v>199</v>
      </c>
      <c r="J198" t="s">
        <v>166</v>
      </c>
    </row>
    <row r="199" spans="1:10" ht="14.25" x14ac:dyDescent="0.45">
      <c r="A199" s="33">
        <v>43949</v>
      </c>
      <c r="B199" s="34" t="s">
        <v>194</v>
      </c>
      <c r="C199" s="34" t="s">
        <v>195</v>
      </c>
      <c r="D199" s="34" t="s">
        <v>780</v>
      </c>
      <c r="E199" s="34" t="s">
        <v>781</v>
      </c>
      <c r="F199" s="34" t="s">
        <v>782</v>
      </c>
      <c r="G199" s="34" t="s">
        <v>263</v>
      </c>
      <c r="H199" s="33">
        <v>43964</v>
      </c>
      <c r="I199" s="34" t="s">
        <v>199</v>
      </c>
      <c r="J199" t="s">
        <v>162</v>
      </c>
    </row>
    <row r="200" spans="1:10" ht="14.25" x14ac:dyDescent="0.45">
      <c r="A200" s="33">
        <v>43949</v>
      </c>
      <c r="B200" s="34" t="s">
        <v>194</v>
      </c>
      <c r="C200" s="34" t="s">
        <v>231</v>
      </c>
      <c r="D200" s="34" t="s">
        <v>783</v>
      </c>
      <c r="E200" s="34" t="s">
        <v>784</v>
      </c>
      <c r="F200" s="34" t="s">
        <v>785</v>
      </c>
      <c r="G200" s="34" t="s">
        <v>211</v>
      </c>
      <c r="H200" s="33">
        <v>43980</v>
      </c>
      <c r="I200" s="34" t="s">
        <v>212</v>
      </c>
      <c r="J200" t="s">
        <v>166</v>
      </c>
    </row>
    <row r="201" spans="1:10" ht="14.25" x14ac:dyDescent="0.45">
      <c r="A201" s="33">
        <v>43949</v>
      </c>
      <c r="B201" s="34" t="s">
        <v>194</v>
      </c>
      <c r="C201" s="34" t="s">
        <v>237</v>
      </c>
      <c r="D201" s="34" t="s">
        <v>786</v>
      </c>
      <c r="E201" s="34" t="s">
        <v>787</v>
      </c>
      <c r="F201" s="34" t="s">
        <v>788</v>
      </c>
      <c r="G201" s="34" t="s">
        <v>157</v>
      </c>
      <c r="H201" s="33">
        <v>43985</v>
      </c>
      <c r="I201" s="34" t="s">
        <v>212</v>
      </c>
      <c r="J201" t="s">
        <v>162</v>
      </c>
    </row>
    <row r="202" spans="1:10" ht="14.25" x14ac:dyDescent="0.45">
      <c r="A202" s="33">
        <v>43949</v>
      </c>
      <c r="B202" s="34" t="s">
        <v>194</v>
      </c>
      <c r="C202" s="34" t="s">
        <v>195</v>
      </c>
      <c r="D202" s="34" t="s">
        <v>789</v>
      </c>
      <c r="E202" s="34" t="s">
        <v>790</v>
      </c>
      <c r="F202" s="34" t="s">
        <v>791</v>
      </c>
      <c r="G202" s="34" t="s">
        <v>792</v>
      </c>
      <c r="H202" s="33">
        <v>43964</v>
      </c>
      <c r="I202" s="34" t="s">
        <v>222</v>
      </c>
      <c r="J202" t="s">
        <v>161</v>
      </c>
    </row>
    <row r="203" spans="1:10" ht="15" customHeight="1" x14ac:dyDescent="0.45">
      <c r="A203" s="33">
        <v>43949</v>
      </c>
      <c r="B203" s="34" t="s">
        <v>194</v>
      </c>
      <c r="C203" s="34" t="s">
        <v>231</v>
      </c>
      <c r="D203" s="34" t="s">
        <v>793</v>
      </c>
      <c r="E203" s="34" t="s">
        <v>794</v>
      </c>
      <c r="F203" s="34" t="s">
        <v>795</v>
      </c>
      <c r="G203" s="34" t="s">
        <v>28</v>
      </c>
      <c r="H203" s="33">
        <v>44003</v>
      </c>
      <c r="I203" s="34" t="s">
        <v>212</v>
      </c>
      <c r="J203" t="s">
        <v>161</v>
      </c>
    </row>
    <row r="204" spans="1:10" ht="14.25" x14ac:dyDescent="0.45">
      <c r="A204" s="33">
        <v>43949</v>
      </c>
      <c r="B204" s="34" t="s">
        <v>207</v>
      </c>
      <c r="C204" s="34" t="s">
        <v>195</v>
      </c>
      <c r="D204" s="34" t="s">
        <v>796</v>
      </c>
      <c r="E204" s="34" t="s">
        <v>797</v>
      </c>
      <c r="F204" s="34" t="s">
        <v>798</v>
      </c>
      <c r="G204" s="34" t="s">
        <v>263</v>
      </c>
      <c r="H204" s="33">
        <v>43970</v>
      </c>
      <c r="I204" s="34" t="s">
        <v>206</v>
      </c>
      <c r="J204" t="s">
        <v>162</v>
      </c>
    </row>
    <row r="205" spans="1:10" ht="15" customHeight="1" x14ac:dyDescent="0.45">
      <c r="A205" s="33">
        <v>43949</v>
      </c>
      <c r="B205" s="34" t="s">
        <v>194</v>
      </c>
      <c r="C205" s="34" t="s">
        <v>201</v>
      </c>
      <c r="D205" s="34" t="s">
        <v>799</v>
      </c>
      <c r="E205" s="34" t="s">
        <v>800</v>
      </c>
      <c r="F205" s="34" t="s">
        <v>801</v>
      </c>
      <c r="G205" s="34" t="s">
        <v>34</v>
      </c>
      <c r="H205" s="33">
        <v>43971</v>
      </c>
      <c r="I205" s="34" t="s">
        <v>199</v>
      </c>
      <c r="J205" t="s">
        <v>163</v>
      </c>
    </row>
    <row r="206" spans="1:10" ht="15" customHeight="1" x14ac:dyDescent="0.45">
      <c r="A206" s="33">
        <v>43949</v>
      </c>
      <c r="B206" s="34" t="s">
        <v>207</v>
      </c>
      <c r="C206" s="34" t="s">
        <v>231</v>
      </c>
      <c r="D206" s="34" t="s">
        <v>802</v>
      </c>
      <c r="E206" s="34" t="s">
        <v>803</v>
      </c>
      <c r="F206" s="34" t="s">
        <v>804</v>
      </c>
      <c r="G206" s="34" t="s">
        <v>52</v>
      </c>
      <c r="H206" s="33">
        <v>43964</v>
      </c>
      <c r="I206" s="34" t="s">
        <v>199</v>
      </c>
      <c r="J206" t="s">
        <v>163</v>
      </c>
    </row>
    <row r="207" spans="1:10" ht="15" customHeight="1" x14ac:dyDescent="0.45">
      <c r="A207" s="33">
        <v>43950</v>
      </c>
      <c r="B207" s="34" t="s">
        <v>194</v>
      </c>
      <c r="C207" s="34" t="s">
        <v>231</v>
      </c>
      <c r="D207" s="34" t="s">
        <v>805</v>
      </c>
      <c r="E207" s="34" t="s">
        <v>806</v>
      </c>
      <c r="F207" s="34" t="s">
        <v>807</v>
      </c>
      <c r="G207" s="34" t="s">
        <v>34</v>
      </c>
      <c r="H207" s="33">
        <v>43959</v>
      </c>
      <c r="I207" s="34" t="s">
        <v>199</v>
      </c>
      <c r="J207" t="s">
        <v>163</v>
      </c>
    </row>
    <row r="208" spans="1:10" ht="14.25" x14ac:dyDescent="0.45">
      <c r="A208" s="33">
        <v>43951</v>
      </c>
      <c r="B208" s="34" t="s">
        <v>194</v>
      </c>
      <c r="C208" s="34" t="s">
        <v>231</v>
      </c>
      <c r="D208" s="34" t="s">
        <v>808</v>
      </c>
      <c r="E208" s="34" t="s">
        <v>334</v>
      </c>
      <c r="F208" s="34" t="s">
        <v>335</v>
      </c>
      <c r="G208" s="34" t="s">
        <v>52</v>
      </c>
      <c r="H208" s="33">
        <v>43969</v>
      </c>
      <c r="I208" s="34" t="s">
        <v>212</v>
      </c>
      <c r="J208" t="s">
        <v>163</v>
      </c>
    </row>
    <row r="209" spans="1:10" ht="15" customHeight="1" x14ac:dyDescent="0.45">
      <c r="A209" s="33">
        <v>43950</v>
      </c>
      <c r="B209" s="34" t="s">
        <v>194</v>
      </c>
      <c r="C209" s="34" t="s">
        <v>231</v>
      </c>
      <c r="D209" s="34" t="s">
        <v>809</v>
      </c>
      <c r="E209" s="34" t="s">
        <v>810</v>
      </c>
      <c r="F209" s="34" t="s">
        <v>811</v>
      </c>
      <c r="G209" s="34" t="s">
        <v>34</v>
      </c>
      <c r="H209" s="33">
        <v>44110</v>
      </c>
      <c r="I209" s="34" t="s">
        <v>212</v>
      </c>
      <c r="J209" t="s">
        <v>163</v>
      </c>
    </row>
    <row r="210" spans="1:10" ht="15" customHeight="1" x14ac:dyDescent="0.45">
      <c r="A210" s="33">
        <v>43950</v>
      </c>
      <c r="B210" s="34" t="s">
        <v>207</v>
      </c>
      <c r="C210" s="34" t="s">
        <v>195</v>
      </c>
      <c r="D210" s="34" t="s">
        <v>812</v>
      </c>
      <c r="E210" s="34" t="s">
        <v>813</v>
      </c>
      <c r="F210" s="34" t="s">
        <v>814</v>
      </c>
      <c r="G210" s="34" t="s">
        <v>263</v>
      </c>
      <c r="H210" s="33">
        <v>43970</v>
      </c>
      <c r="I210" s="34" t="s">
        <v>206</v>
      </c>
      <c r="J210" t="s">
        <v>162</v>
      </c>
    </row>
    <row r="211" spans="1:10" ht="15" customHeight="1" x14ac:dyDescent="0.45">
      <c r="A211" s="33">
        <v>43951</v>
      </c>
      <c r="B211" s="34" t="s">
        <v>207</v>
      </c>
      <c r="C211" s="34" t="s">
        <v>195</v>
      </c>
      <c r="D211" s="34" t="s">
        <v>815</v>
      </c>
      <c r="E211" s="34" t="s">
        <v>816</v>
      </c>
      <c r="F211" s="34" t="s">
        <v>532</v>
      </c>
      <c r="G211" s="34" t="s">
        <v>211</v>
      </c>
      <c r="H211" s="33">
        <v>43962</v>
      </c>
      <c r="I211" s="34" t="s">
        <v>206</v>
      </c>
      <c r="J211" t="s">
        <v>166</v>
      </c>
    </row>
    <row r="212" spans="1:10" ht="15" customHeight="1" x14ac:dyDescent="0.45">
      <c r="A212" s="33">
        <v>43951</v>
      </c>
      <c r="B212" s="34" t="s">
        <v>207</v>
      </c>
      <c r="C212" s="34" t="s">
        <v>195</v>
      </c>
      <c r="D212" s="34" t="s">
        <v>817</v>
      </c>
      <c r="E212" s="34" t="s">
        <v>818</v>
      </c>
      <c r="F212" s="34" t="s">
        <v>819</v>
      </c>
      <c r="G212" s="34" t="s">
        <v>511</v>
      </c>
      <c r="H212" s="33">
        <v>43979</v>
      </c>
      <c r="I212" s="34" t="s">
        <v>199</v>
      </c>
      <c r="J212" t="s">
        <v>164</v>
      </c>
    </row>
    <row r="213" spans="1:10" ht="15" customHeight="1" x14ac:dyDescent="0.45">
      <c r="A213" s="33">
        <v>43951</v>
      </c>
      <c r="B213" s="34" t="s">
        <v>194</v>
      </c>
      <c r="C213" s="34" t="s">
        <v>201</v>
      </c>
      <c r="D213" s="34" t="s">
        <v>820</v>
      </c>
      <c r="E213" s="34" t="s">
        <v>821</v>
      </c>
      <c r="F213" s="34" t="s">
        <v>822</v>
      </c>
      <c r="G213" s="34" t="s">
        <v>52</v>
      </c>
      <c r="H213" s="33">
        <v>43976</v>
      </c>
      <c r="I213" s="34" t="s">
        <v>199</v>
      </c>
      <c r="J213" t="s">
        <v>163</v>
      </c>
    </row>
    <row r="214" spans="1:10" ht="15" customHeight="1" x14ac:dyDescent="0.45">
      <c r="A214" s="33">
        <v>43951</v>
      </c>
      <c r="B214" s="34" t="s">
        <v>194</v>
      </c>
      <c r="C214" s="34" t="s">
        <v>195</v>
      </c>
      <c r="D214" s="34" t="s">
        <v>823</v>
      </c>
      <c r="E214" s="34" t="s">
        <v>824</v>
      </c>
      <c r="F214" s="34" t="s">
        <v>825</v>
      </c>
      <c r="G214" s="34" t="s">
        <v>586</v>
      </c>
      <c r="H214" s="33">
        <v>43971</v>
      </c>
      <c r="I214" s="34" t="s">
        <v>199</v>
      </c>
      <c r="J214" t="s">
        <v>162</v>
      </c>
    </row>
    <row r="215" spans="1:10" ht="15" customHeight="1" x14ac:dyDescent="0.45">
      <c r="A215" s="33">
        <v>43955</v>
      </c>
      <c r="B215" s="34" t="s">
        <v>194</v>
      </c>
      <c r="C215" s="34" t="s">
        <v>231</v>
      </c>
      <c r="D215" s="34" t="s">
        <v>826</v>
      </c>
      <c r="E215" s="34" t="s">
        <v>827</v>
      </c>
      <c r="F215" s="34" t="s">
        <v>828</v>
      </c>
      <c r="G215" s="34" t="s">
        <v>34</v>
      </c>
      <c r="H215" s="33">
        <v>44055</v>
      </c>
      <c r="I215" s="34" t="s">
        <v>199</v>
      </c>
      <c r="J215" t="s">
        <v>163</v>
      </c>
    </row>
    <row r="216" spans="1:10" ht="14.25" x14ac:dyDescent="0.45">
      <c r="A216" s="33">
        <v>43951</v>
      </c>
      <c r="B216" s="34" t="s">
        <v>194</v>
      </c>
      <c r="C216" s="34" t="s">
        <v>195</v>
      </c>
      <c r="D216" s="34" t="s">
        <v>829</v>
      </c>
      <c r="E216" s="34" t="s">
        <v>830</v>
      </c>
      <c r="F216" s="34" t="s">
        <v>831</v>
      </c>
      <c r="G216" s="34" t="s">
        <v>34</v>
      </c>
      <c r="H216" s="33">
        <v>43971</v>
      </c>
      <c r="I216" s="34" t="s">
        <v>199</v>
      </c>
      <c r="J216" t="s">
        <v>163</v>
      </c>
    </row>
    <row r="217" spans="1:10" ht="14.25" x14ac:dyDescent="0.45">
      <c r="A217" s="33">
        <v>43951</v>
      </c>
      <c r="B217" s="34" t="s">
        <v>207</v>
      </c>
      <c r="C217" s="34" t="s">
        <v>201</v>
      </c>
      <c r="D217" s="34" t="s">
        <v>832</v>
      </c>
      <c r="E217" s="34" t="s">
        <v>833</v>
      </c>
      <c r="F217" s="34" t="s">
        <v>834</v>
      </c>
      <c r="G217" s="34" t="s">
        <v>684</v>
      </c>
      <c r="H217" s="33">
        <v>43971</v>
      </c>
      <c r="I217" s="34" t="s">
        <v>212</v>
      </c>
      <c r="J217" t="s">
        <v>163</v>
      </c>
    </row>
    <row r="218" spans="1:10" ht="15" customHeight="1" x14ac:dyDescent="0.45">
      <c r="A218" s="33">
        <v>43952</v>
      </c>
      <c r="B218" s="34" t="s">
        <v>194</v>
      </c>
      <c r="C218" s="34" t="s">
        <v>195</v>
      </c>
      <c r="D218" s="34" t="s">
        <v>835</v>
      </c>
      <c r="E218" s="34" t="s">
        <v>836</v>
      </c>
      <c r="F218" s="34" t="s">
        <v>837</v>
      </c>
      <c r="G218" s="34" t="s">
        <v>61</v>
      </c>
      <c r="H218" s="33">
        <v>43977</v>
      </c>
      <c r="I218" s="34" t="s">
        <v>222</v>
      </c>
      <c r="J218" t="s">
        <v>165</v>
      </c>
    </row>
    <row r="219" spans="1:10" ht="14.25" x14ac:dyDescent="0.45">
      <c r="A219" s="33">
        <v>43955</v>
      </c>
      <c r="B219" s="34" t="s">
        <v>194</v>
      </c>
      <c r="C219" s="34" t="s">
        <v>231</v>
      </c>
      <c r="D219" s="34" t="s">
        <v>838</v>
      </c>
      <c r="E219" s="34" t="s">
        <v>839</v>
      </c>
      <c r="F219" s="34" t="s">
        <v>771</v>
      </c>
      <c r="G219" s="34" t="s">
        <v>34</v>
      </c>
      <c r="H219" s="33">
        <v>43992</v>
      </c>
      <c r="I219" s="34" t="s">
        <v>212</v>
      </c>
      <c r="J219" t="s">
        <v>163</v>
      </c>
    </row>
    <row r="220" spans="1:10" ht="15" customHeight="1" x14ac:dyDescent="0.45">
      <c r="A220" s="33">
        <v>43951</v>
      </c>
      <c r="B220" s="34" t="s">
        <v>194</v>
      </c>
      <c r="C220" s="34" t="s">
        <v>231</v>
      </c>
      <c r="D220" s="34" t="s">
        <v>840</v>
      </c>
      <c r="E220" s="34" t="s">
        <v>353</v>
      </c>
      <c r="F220" s="34" t="s">
        <v>270</v>
      </c>
      <c r="G220" s="34" t="s">
        <v>34</v>
      </c>
      <c r="H220" s="33">
        <v>43993</v>
      </c>
      <c r="I220" s="34" t="s">
        <v>199</v>
      </c>
      <c r="J220" t="s">
        <v>163</v>
      </c>
    </row>
    <row r="221" spans="1:10" ht="15" customHeight="1" x14ac:dyDescent="0.45">
      <c r="A221" s="33">
        <v>43955</v>
      </c>
      <c r="B221" s="34" t="s">
        <v>207</v>
      </c>
      <c r="C221" s="34" t="s">
        <v>201</v>
      </c>
      <c r="D221" s="34" t="s">
        <v>841</v>
      </c>
      <c r="E221" s="34" t="s">
        <v>842</v>
      </c>
      <c r="F221" s="34" t="s">
        <v>843</v>
      </c>
      <c r="G221" s="34" t="s">
        <v>221</v>
      </c>
      <c r="H221" s="33">
        <v>43970</v>
      </c>
      <c r="I221" s="34" t="s">
        <v>206</v>
      </c>
      <c r="J221" t="s">
        <v>161</v>
      </c>
    </row>
    <row r="222" spans="1:10" ht="15" customHeight="1" x14ac:dyDescent="0.45">
      <c r="A222" s="33">
        <v>43955</v>
      </c>
      <c r="B222" s="34" t="s">
        <v>194</v>
      </c>
      <c r="C222" s="34" t="s">
        <v>195</v>
      </c>
      <c r="D222" s="34" t="s">
        <v>844</v>
      </c>
      <c r="E222" s="34" t="s">
        <v>845</v>
      </c>
      <c r="F222" s="34" t="s">
        <v>846</v>
      </c>
      <c r="G222" s="34" t="s">
        <v>61</v>
      </c>
      <c r="H222" s="33">
        <v>43977</v>
      </c>
      <c r="I222" s="34" t="s">
        <v>199</v>
      </c>
      <c r="J222" t="s">
        <v>165</v>
      </c>
    </row>
    <row r="223" spans="1:10" ht="15" customHeight="1" x14ac:dyDescent="0.45">
      <c r="A223" s="33">
        <v>43955</v>
      </c>
      <c r="B223" s="34" t="s">
        <v>194</v>
      </c>
      <c r="C223" s="34" t="s">
        <v>195</v>
      </c>
      <c r="D223" s="34" t="s">
        <v>847</v>
      </c>
      <c r="E223" s="34" t="s">
        <v>848</v>
      </c>
      <c r="F223" s="34" t="s">
        <v>849</v>
      </c>
      <c r="G223" s="34" t="s">
        <v>850</v>
      </c>
      <c r="H223" s="33">
        <v>43993</v>
      </c>
      <c r="I223" s="34" t="s">
        <v>212</v>
      </c>
      <c r="J223" t="s">
        <v>164</v>
      </c>
    </row>
    <row r="224" spans="1:10" ht="15" customHeight="1" x14ac:dyDescent="0.45">
      <c r="A224" s="33">
        <v>43956</v>
      </c>
      <c r="B224" s="34" t="s">
        <v>194</v>
      </c>
      <c r="C224" s="34" t="s">
        <v>231</v>
      </c>
      <c r="D224" s="34" t="s">
        <v>851</v>
      </c>
      <c r="E224" s="34" t="s">
        <v>353</v>
      </c>
      <c r="F224" s="34" t="s">
        <v>270</v>
      </c>
      <c r="G224" s="34" t="s">
        <v>34</v>
      </c>
      <c r="H224" s="33">
        <v>43985</v>
      </c>
      <c r="I224" s="34" t="s">
        <v>212</v>
      </c>
      <c r="J224" t="s">
        <v>163</v>
      </c>
    </row>
    <row r="225" spans="1:10" ht="14.25" x14ac:dyDescent="0.45">
      <c r="A225" s="33">
        <v>43955</v>
      </c>
      <c r="B225" s="34" t="s">
        <v>207</v>
      </c>
      <c r="C225" s="34" t="s">
        <v>195</v>
      </c>
      <c r="D225" s="34" t="s">
        <v>852</v>
      </c>
      <c r="E225" s="34" t="s">
        <v>853</v>
      </c>
      <c r="F225" s="34" t="s">
        <v>854</v>
      </c>
      <c r="G225" s="34" t="s">
        <v>855</v>
      </c>
      <c r="H225" s="33">
        <v>43979</v>
      </c>
      <c r="I225" s="34" t="s">
        <v>212</v>
      </c>
      <c r="J225" t="s">
        <v>162</v>
      </c>
    </row>
    <row r="226" spans="1:10" ht="14.25" x14ac:dyDescent="0.45">
      <c r="A226" s="33">
        <v>43955</v>
      </c>
      <c r="B226" s="34" t="s">
        <v>194</v>
      </c>
      <c r="C226" s="34" t="s">
        <v>195</v>
      </c>
      <c r="D226" s="34" t="s">
        <v>856</v>
      </c>
      <c r="E226" s="34" t="s">
        <v>857</v>
      </c>
      <c r="F226" s="34" t="s">
        <v>858</v>
      </c>
      <c r="G226" s="34" t="s">
        <v>105</v>
      </c>
      <c r="H226" s="33">
        <v>43971</v>
      </c>
      <c r="I226" s="34" t="s">
        <v>199</v>
      </c>
      <c r="J226" t="s">
        <v>166</v>
      </c>
    </row>
    <row r="227" spans="1:10" ht="15" customHeight="1" x14ac:dyDescent="0.45">
      <c r="A227" s="33">
        <v>43955</v>
      </c>
      <c r="B227" s="34" t="s">
        <v>194</v>
      </c>
      <c r="C227" s="34" t="s">
        <v>236</v>
      </c>
      <c r="D227" s="34" t="s">
        <v>859</v>
      </c>
      <c r="E227" s="34" t="s">
        <v>860</v>
      </c>
      <c r="F227" s="34" t="s">
        <v>861</v>
      </c>
      <c r="G227" s="34" t="s">
        <v>34</v>
      </c>
      <c r="H227" s="33">
        <v>43983</v>
      </c>
      <c r="I227" s="34" t="s">
        <v>212</v>
      </c>
      <c r="J227" t="s">
        <v>163</v>
      </c>
    </row>
    <row r="228" spans="1:10" ht="15" customHeight="1" x14ac:dyDescent="0.45">
      <c r="A228" s="33">
        <v>43955</v>
      </c>
      <c r="B228" s="34" t="s">
        <v>194</v>
      </c>
      <c r="C228" s="34" t="s">
        <v>195</v>
      </c>
      <c r="D228" s="34" t="s">
        <v>862</v>
      </c>
      <c r="E228" s="34" t="s">
        <v>863</v>
      </c>
      <c r="F228" s="34" t="s">
        <v>864</v>
      </c>
      <c r="G228" s="34" t="s">
        <v>61</v>
      </c>
      <c r="H228" s="33">
        <v>43980</v>
      </c>
      <c r="I228" s="34" t="s">
        <v>212</v>
      </c>
      <c r="J228" t="s">
        <v>165</v>
      </c>
    </row>
    <row r="229" spans="1:10" ht="14.25" x14ac:dyDescent="0.45">
      <c r="A229" s="33">
        <v>43956</v>
      </c>
      <c r="B229" s="34" t="s">
        <v>194</v>
      </c>
      <c r="C229" s="34" t="s">
        <v>195</v>
      </c>
      <c r="D229" s="34" t="s">
        <v>865</v>
      </c>
      <c r="E229" s="34" t="s">
        <v>866</v>
      </c>
      <c r="F229" s="34" t="s">
        <v>822</v>
      </c>
      <c r="G229" s="34" t="s">
        <v>34</v>
      </c>
      <c r="H229" s="33">
        <v>43991</v>
      </c>
      <c r="I229" s="34" t="s">
        <v>212</v>
      </c>
      <c r="J229" t="s">
        <v>163</v>
      </c>
    </row>
    <row r="230" spans="1:10" ht="14.25" x14ac:dyDescent="0.45">
      <c r="A230" s="33">
        <v>43956</v>
      </c>
      <c r="B230" s="34" t="s">
        <v>194</v>
      </c>
      <c r="C230" s="34" t="s">
        <v>195</v>
      </c>
      <c r="D230" s="34" t="s">
        <v>867</v>
      </c>
      <c r="E230" s="34" t="s">
        <v>868</v>
      </c>
      <c r="F230" s="34" t="s">
        <v>204</v>
      </c>
      <c r="G230" s="34" t="s">
        <v>205</v>
      </c>
      <c r="H230" s="33">
        <v>44034</v>
      </c>
      <c r="I230" s="34" t="s">
        <v>212</v>
      </c>
      <c r="J230" t="s">
        <v>163</v>
      </c>
    </row>
    <row r="231" spans="1:10" ht="14.25" x14ac:dyDescent="0.45">
      <c r="A231" s="33">
        <v>43956</v>
      </c>
      <c r="B231" s="34" t="s">
        <v>207</v>
      </c>
      <c r="C231" s="34" t="s">
        <v>195</v>
      </c>
      <c r="D231" s="34" t="s">
        <v>869</v>
      </c>
      <c r="E231" s="34" t="s">
        <v>870</v>
      </c>
      <c r="F231" s="34" t="s">
        <v>871</v>
      </c>
      <c r="G231" s="34" t="s">
        <v>684</v>
      </c>
      <c r="H231" s="33">
        <v>43977</v>
      </c>
      <c r="I231" s="34" t="s">
        <v>212</v>
      </c>
      <c r="J231" t="s">
        <v>163</v>
      </c>
    </row>
    <row r="232" spans="1:10" ht="14.25" x14ac:dyDescent="0.45">
      <c r="A232" s="33">
        <v>43956</v>
      </c>
      <c r="B232" s="34" t="s">
        <v>194</v>
      </c>
      <c r="C232" s="34" t="s">
        <v>201</v>
      </c>
      <c r="D232" s="34" t="s">
        <v>2438</v>
      </c>
      <c r="E232" s="34" t="s">
        <v>2439</v>
      </c>
      <c r="F232" s="34" t="s">
        <v>311</v>
      </c>
      <c r="G232" s="34" t="s">
        <v>263</v>
      </c>
      <c r="H232" s="33">
        <v>44011</v>
      </c>
      <c r="I232" s="34" t="s">
        <v>212</v>
      </c>
      <c r="J232" t="s">
        <v>162</v>
      </c>
    </row>
    <row r="233" spans="1:10" ht="14.25" x14ac:dyDescent="0.45">
      <c r="A233" s="33">
        <v>43956</v>
      </c>
      <c r="B233" s="34" t="s">
        <v>207</v>
      </c>
      <c r="C233" s="34" t="s">
        <v>195</v>
      </c>
      <c r="D233" s="34" t="s">
        <v>872</v>
      </c>
      <c r="E233" s="34" t="s">
        <v>873</v>
      </c>
      <c r="F233" s="34" t="s">
        <v>579</v>
      </c>
      <c r="G233" s="34" t="s">
        <v>263</v>
      </c>
      <c r="H233" s="33">
        <v>43979</v>
      </c>
      <c r="I233" s="34" t="s">
        <v>199</v>
      </c>
      <c r="J233" t="s">
        <v>162</v>
      </c>
    </row>
    <row r="234" spans="1:10" ht="15" customHeight="1" x14ac:dyDescent="0.45">
      <c r="A234" s="33">
        <v>43956</v>
      </c>
      <c r="B234" s="34" t="s">
        <v>207</v>
      </c>
      <c r="C234" s="34" t="s">
        <v>231</v>
      </c>
      <c r="D234" s="34" t="s">
        <v>874</v>
      </c>
      <c r="E234" s="34" t="s">
        <v>875</v>
      </c>
      <c r="F234" s="34" t="s">
        <v>876</v>
      </c>
      <c r="G234" s="34" t="s">
        <v>511</v>
      </c>
      <c r="H234" s="33">
        <v>43965</v>
      </c>
      <c r="I234" s="34" t="s">
        <v>212</v>
      </c>
      <c r="J234" t="s">
        <v>164</v>
      </c>
    </row>
    <row r="235" spans="1:10" ht="15" customHeight="1" x14ac:dyDescent="0.45">
      <c r="A235" s="33">
        <v>43957</v>
      </c>
      <c r="B235" s="34" t="s">
        <v>194</v>
      </c>
      <c r="C235" s="34" t="s">
        <v>195</v>
      </c>
      <c r="D235" s="34" t="s">
        <v>877</v>
      </c>
      <c r="E235" s="34" t="s">
        <v>878</v>
      </c>
      <c r="F235" s="34" t="s">
        <v>879</v>
      </c>
      <c r="G235" s="34" t="s">
        <v>34</v>
      </c>
      <c r="J235" t="s">
        <v>163</v>
      </c>
    </row>
    <row r="236" spans="1:10" ht="15" customHeight="1" x14ac:dyDescent="0.45">
      <c r="A236" s="33">
        <v>43956</v>
      </c>
      <c r="B236" s="34" t="s">
        <v>194</v>
      </c>
      <c r="C236" s="34" t="s">
        <v>201</v>
      </c>
      <c r="D236" s="34" t="s">
        <v>880</v>
      </c>
      <c r="E236" s="34" t="s">
        <v>881</v>
      </c>
      <c r="F236" s="34" t="s">
        <v>882</v>
      </c>
      <c r="G236" s="34" t="s">
        <v>34</v>
      </c>
      <c r="H236" s="33">
        <v>44003</v>
      </c>
      <c r="I236" s="34" t="s">
        <v>199</v>
      </c>
      <c r="J236" t="s">
        <v>163</v>
      </c>
    </row>
    <row r="237" spans="1:10" ht="15" customHeight="1" x14ac:dyDescent="0.45">
      <c r="A237" s="33">
        <v>43957</v>
      </c>
      <c r="B237" s="34" t="s">
        <v>207</v>
      </c>
      <c r="C237" s="34" t="s">
        <v>227</v>
      </c>
      <c r="D237" s="34" t="s">
        <v>883</v>
      </c>
      <c r="E237" s="34" t="s">
        <v>884</v>
      </c>
      <c r="F237" s="34" t="s">
        <v>885</v>
      </c>
      <c r="G237" s="34" t="s">
        <v>52</v>
      </c>
      <c r="H237" s="33">
        <v>43979</v>
      </c>
      <c r="I237" s="34" t="s">
        <v>199</v>
      </c>
      <c r="J237" t="s">
        <v>163</v>
      </c>
    </row>
    <row r="238" spans="1:10" ht="15" customHeight="1" x14ac:dyDescent="0.45">
      <c r="A238" s="33">
        <v>43957</v>
      </c>
      <c r="B238" s="34" t="s">
        <v>207</v>
      </c>
      <c r="C238" s="34" t="s">
        <v>195</v>
      </c>
      <c r="D238" s="34" t="s">
        <v>886</v>
      </c>
      <c r="E238" s="34" t="s">
        <v>887</v>
      </c>
      <c r="F238" s="34" t="s">
        <v>888</v>
      </c>
      <c r="G238" s="34" t="s">
        <v>511</v>
      </c>
      <c r="H238" s="33">
        <v>44005</v>
      </c>
      <c r="I238" s="34" t="s">
        <v>212</v>
      </c>
      <c r="J238" t="s">
        <v>164</v>
      </c>
    </row>
    <row r="239" spans="1:10" ht="14.25" x14ac:dyDescent="0.45">
      <c r="A239" s="33">
        <v>43957</v>
      </c>
      <c r="B239" s="34" t="s">
        <v>194</v>
      </c>
      <c r="C239" s="34" t="s">
        <v>195</v>
      </c>
      <c r="D239" s="34" t="s">
        <v>889</v>
      </c>
      <c r="E239" s="34" t="s">
        <v>890</v>
      </c>
      <c r="F239" s="34" t="s">
        <v>891</v>
      </c>
      <c r="G239" s="34" t="s">
        <v>52</v>
      </c>
      <c r="H239" s="33">
        <v>43971</v>
      </c>
      <c r="I239" s="34" t="s">
        <v>199</v>
      </c>
      <c r="J239" t="s">
        <v>163</v>
      </c>
    </row>
    <row r="240" spans="1:10" ht="15" customHeight="1" x14ac:dyDescent="0.45">
      <c r="A240" s="33">
        <v>43957</v>
      </c>
      <c r="B240" s="34" t="s">
        <v>207</v>
      </c>
      <c r="C240" s="34" t="s">
        <v>231</v>
      </c>
      <c r="D240" s="34" t="s">
        <v>892</v>
      </c>
      <c r="E240" s="34" t="s">
        <v>893</v>
      </c>
      <c r="F240" s="34" t="s">
        <v>894</v>
      </c>
      <c r="G240" s="34" t="s">
        <v>895</v>
      </c>
      <c r="H240" s="33">
        <v>43969</v>
      </c>
      <c r="I240" s="34" t="s">
        <v>222</v>
      </c>
      <c r="J240" t="s">
        <v>165</v>
      </c>
    </row>
    <row r="241" spans="1:10" ht="15" customHeight="1" x14ac:dyDescent="0.45">
      <c r="A241" s="33">
        <v>43957</v>
      </c>
      <c r="B241" s="34" t="s">
        <v>194</v>
      </c>
      <c r="C241" s="34" t="s">
        <v>195</v>
      </c>
      <c r="D241" s="34" t="s">
        <v>896</v>
      </c>
      <c r="E241" s="34" t="s">
        <v>897</v>
      </c>
      <c r="F241" s="34" t="s">
        <v>898</v>
      </c>
      <c r="G241" s="34" t="s">
        <v>34</v>
      </c>
      <c r="H241" s="33">
        <v>43971</v>
      </c>
      <c r="I241" s="34" t="s">
        <v>199</v>
      </c>
      <c r="J241" t="s">
        <v>163</v>
      </c>
    </row>
    <row r="242" spans="1:10" ht="14.25" x14ac:dyDescent="0.45">
      <c r="A242" s="33">
        <v>43957</v>
      </c>
      <c r="B242" s="34" t="s">
        <v>207</v>
      </c>
      <c r="C242" s="34" t="s">
        <v>201</v>
      </c>
      <c r="D242" s="34" t="s">
        <v>899</v>
      </c>
      <c r="E242" s="34" t="s">
        <v>900</v>
      </c>
      <c r="F242" s="34" t="s">
        <v>901</v>
      </c>
      <c r="G242" s="34" t="s">
        <v>287</v>
      </c>
      <c r="H242" s="33">
        <v>43998</v>
      </c>
      <c r="I242" s="34" t="s">
        <v>199</v>
      </c>
      <c r="J242" t="s">
        <v>165</v>
      </c>
    </row>
    <row r="243" spans="1:10" ht="15" customHeight="1" x14ac:dyDescent="0.45">
      <c r="A243" s="33">
        <v>43957</v>
      </c>
      <c r="B243" s="34" t="s">
        <v>207</v>
      </c>
      <c r="C243" s="34" t="s">
        <v>195</v>
      </c>
      <c r="D243" s="34" t="s">
        <v>902</v>
      </c>
      <c r="E243" s="34" t="s">
        <v>903</v>
      </c>
      <c r="F243" s="34" t="s">
        <v>904</v>
      </c>
      <c r="G243" s="34" t="s">
        <v>211</v>
      </c>
      <c r="H243" s="33">
        <v>43979</v>
      </c>
      <c r="I243" s="34" t="s">
        <v>206</v>
      </c>
      <c r="J243" t="s">
        <v>166</v>
      </c>
    </row>
    <row r="244" spans="1:10" ht="14.25" x14ac:dyDescent="0.45">
      <c r="A244" s="33">
        <v>43958</v>
      </c>
      <c r="B244" s="34" t="s">
        <v>194</v>
      </c>
      <c r="C244" s="34" t="s">
        <v>231</v>
      </c>
      <c r="D244" s="34" t="s">
        <v>905</v>
      </c>
      <c r="E244" s="34" t="s">
        <v>906</v>
      </c>
      <c r="F244" s="34" t="s">
        <v>907</v>
      </c>
      <c r="G244" s="34" t="s">
        <v>52</v>
      </c>
      <c r="H244" s="33">
        <v>43965</v>
      </c>
      <c r="I244" s="34" t="s">
        <v>199</v>
      </c>
      <c r="J244" t="s">
        <v>163</v>
      </c>
    </row>
    <row r="245" spans="1:10" ht="15" customHeight="1" x14ac:dyDescent="0.45">
      <c r="A245" s="33">
        <v>43957</v>
      </c>
      <c r="B245" s="34" t="s">
        <v>194</v>
      </c>
      <c r="C245" s="34" t="s">
        <v>195</v>
      </c>
      <c r="D245" s="34" t="s">
        <v>908</v>
      </c>
      <c r="E245" s="34" t="s">
        <v>909</v>
      </c>
      <c r="F245" s="34" t="s">
        <v>910</v>
      </c>
      <c r="G245" s="34" t="s">
        <v>911</v>
      </c>
      <c r="H245" s="33">
        <v>44063</v>
      </c>
      <c r="I245" s="34" t="s">
        <v>222</v>
      </c>
      <c r="J245" t="s">
        <v>163</v>
      </c>
    </row>
    <row r="246" spans="1:10" ht="15" customHeight="1" x14ac:dyDescent="0.45">
      <c r="A246" s="33">
        <v>43958</v>
      </c>
      <c r="B246" s="34" t="s">
        <v>207</v>
      </c>
      <c r="C246" s="34" t="s">
        <v>201</v>
      </c>
      <c r="D246" s="34" t="s">
        <v>912</v>
      </c>
      <c r="E246" s="34" t="s">
        <v>913</v>
      </c>
      <c r="F246" s="34" t="s">
        <v>914</v>
      </c>
      <c r="G246" s="34" t="s">
        <v>684</v>
      </c>
      <c r="H246" s="33">
        <v>43979</v>
      </c>
      <c r="I246" s="34" t="s">
        <v>199</v>
      </c>
      <c r="J246" t="s">
        <v>163</v>
      </c>
    </row>
    <row r="247" spans="1:10" ht="15" customHeight="1" x14ac:dyDescent="0.45">
      <c r="A247" s="33">
        <v>43958</v>
      </c>
      <c r="B247" s="34" t="s">
        <v>194</v>
      </c>
      <c r="C247" s="34" t="s">
        <v>227</v>
      </c>
      <c r="D247" s="34" t="s">
        <v>915</v>
      </c>
      <c r="E247" s="34" t="s">
        <v>916</v>
      </c>
      <c r="F247" s="34" t="s">
        <v>917</v>
      </c>
      <c r="G247" s="34" t="s">
        <v>127</v>
      </c>
      <c r="H247" s="33">
        <v>43994</v>
      </c>
      <c r="I247" s="34" t="s">
        <v>206</v>
      </c>
      <c r="J247" t="s">
        <v>164</v>
      </c>
    </row>
    <row r="248" spans="1:10" ht="15" customHeight="1" x14ac:dyDescent="0.45">
      <c r="A248" s="33">
        <v>43958</v>
      </c>
      <c r="B248" s="34" t="s">
        <v>194</v>
      </c>
      <c r="C248" s="34" t="s">
        <v>201</v>
      </c>
      <c r="D248" s="34" t="s">
        <v>918</v>
      </c>
      <c r="E248" s="34" t="s">
        <v>919</v>
      </c>
      <c r="F248" s="34" t="s">
        <v>920</v>
      </c>
      <c r="G248" s="34" t="s">
        <v>921</v>
      </c>
      <c r="H248" s="33">
        <v>43976</v>
      </c>
      <c r="I248" s="34" t="s">
        <v>212</v>
      </c>
      <c r="J248" t="s">
        <v>163</v>
      </c>
    </row>
    <row r="249" spans="1:10" ht="15" customHeight="1" x14ac:dyDescent="0.45">
      <c r="A249" s="33">
        <v>43958</v>
      </c>
      <c r="B249" s="34" t="s">
        <v>194</v>
      </c>
      <c r="C249" s="34" t="s">
        <v>227</v>
      </c>
      <c r="D249" s="34" t="s">
        <v>17</v>
      </c>
      <c r="E249" s="34" t="s">
        <v>922</v>
      </c>
      <c r="F249" s="34" t="s">
        <v>923</v>
      </c>
      <c r="G249" s="34" t="s">
        <v>61</v>
      </c>
      <c r="H249" s="33">
        <v>43971</v>
      </c>
      <c r="I249" s="34" t="s">
        <v>199</v>
      </c>
      <c r="J249" t="s">
        <v>165</v>
      </c>
    </row>
    <row r="250" spans="1:10" ht="15" customHeight="1" x14ac:dyDescent="0.45">
      <c r="A250" s="33">
        <v>43958</v>
      </c>
      <c r="B250" s="34" t="s">
        <v>194</v>
      </c>
      <c r="C250" s="34" t="s">
        <v>195</v>
      </c>
      <c r="D250" s="34" t="s">
        <v>924</v>
      </c>
      <c r="E250" s="34" t="s">
        <v>925</v>
      </c>
      <c r="F250" s="34" t="s">
        <v>926</v>
      </c>
      <c r="G250" s="34" t="s">
        <v>586</v>
      </c>
      <c r="H250" s="33">
        <v>43977</v>
      </c>
      <c r="I250" s="34" t="s">
        <v>212</v>
      </c>
      <c r="J250" t="s">
        <v>162</v>
      </c>
    </row>
    <row r="251" spans="1:10" ht="14.25" x14ac:dyDescent="0.45">
      <c r="A251" s="33">
        <v>43958</v>
      </c>
      <c r="B251" s="34" t="s">
        <v>194</v>
      </c>
      <c r="C251" s="34" t="s">
        <v>227</v>
      </c>
      <c r="D251" s="34" t="s">
        <v>18</v>
      </c>
      <c r="E251" s="34" t="s">
        <v>927</v>
      </c>
      <c r="F251" s="34" t="s">
        <v>928</v>
      </c>
      <c r="G251" s="34" t="s">
        <v>34</v>
      </c>
      <c r="H251" s="33">
        <v>43985</v>
      </c>
      <c r="I251" s="34" t="s">
        <v>212</v>
      </c>
      <c r="J251" t="s">
        <v>163</v>
      </c>
    </row>
    <row r="252" spans="1:10" ht="14.25" x14ac:dyDescent="0.45">
      <c r="A252" s="33">
        <v>43958</v>
      </c>
      <c r="B252" s="34" t="s">
        <v>194</v>
      </c>
      <c r="C252" s="34" t="s">
        <v>195</v>
      </c>
      <c r="D252" s="34" t="s">
        <v>929</v>
      </c>
      <c r="E252" s="34" t="s">
        <v>930</v>
      </c>
      <c r="F252" s="34" t="s">
        <v>931</v>
      </c>
      <c r="G252" s="34" t="s">
        <v>52</v>
      </c>
      <c r="H252" s="33">
        <v>44029</v>
      </c>
      <c r="I252" s="34" t="s">
        <v>212</v>
      </c>
      <c r="J252" t="s">
        <v>163</v>
      </c>
    </row>
    <row r="253" spans="1:10" ht="14.25" x14ac:dyDescent="0.45">
      <c r="A253" s="33">
        <v>43958</v>
      </c>
      <c r="B253" s="34" t="s">
        <v>194</v>
      </c>
      <c r="C253" s="34" t="s">
        <v>236</v>
      </c>
      <c r="D253" s="34" t="s">
        <v>2440</v>
      </c>
      <c r="E253" s="34" t="s">
        <v>2441</v>
      </c>
      <c r="F253" s="34" t="s">
        <v>2442</v>
      </c>
      <c r="G253" s="34" t="s">
        <v>52</v>
      </c>
      <c r="H253" s="33">
        <v>44028</v>
      </c>
      <c r="I253" s="34" t="s">
        <v>212</v>
      </c>
      <c r="J253" t="s">
        <v>163</v>
      </c>
    </row>
    <row r="254" spans="1:10" ht="14.25" x14ac:dyDescent="0.45">
      <c r="A254" s="33">
        <v>43959</v>
      </c>
      <c r="B254" s="34" t="s">
        <v>194</v>
      </c>
      <c r="C254" s="34" t="s">
        <v>195</v>
      </c>
      <c r="D254" s="34" t="s">
        <v>932</v>
      </c>
      <c r="E254" s="34" t="s">
        <v>933</v>
      </c>
      <c r="F254" s="34" t="s">
        <v>934</v>
      </c>
      <c r="G254" s="34" t="s">
        <v>105</v>
      </c>
      <c r="H254" s="33">
        <v>43971</v>
      </c>
      <c r="I254" s="34" t="s">
        <v>212</v>
      </c>
      <c r="J254" t="s">
        <v>166</v>
      </c>
    </row>
    <row r="255" spans="1:10" ht="15" customHeight="1" x14ac:dyDescent="0.45">
      <c r="A255" s="33">
        <v>43959</v>
      </c>
      <c r="B255" s="34" t="s">
        <v>207</v>
      </c>
      <c r="C255" s="34" t="s">
        <v>195</v>
      </c>
      <c r="D255" s="34" t="s">
        <v>935</v>
      </c>
      <c r="E255" s="34" t="s">
        <v>936</v>
      </c>
      <c r="F255" s="34" t="s">
        <v>937</v>
      </c>
      <c r="G255" s="34" t="s">
        <v>263</v>
      </c>
      <c r="H255" s="33">
        <v>44007</v>
      </c>
      <c r="I255" s="34" t="s">
        <v>199</v>
      </c>
      <c r="J255" t="s">
        <v>162</v>
      </c>
    </row>
    <row r="256" spans="1:10" ht="14.25" x14ac:dyDescent="0.45">
      <c r="A256" s="33">
        <v>43959</v>
      </c>
      <c r="B256" s="34" t="s">
        <v>194</v>
      </c>
      <c r="C256" s="34" t="s">
        <v>231</v>
      </c>
      <c r="D256" s="34" t="s">
        <v>938</v>
      </c>
      <c r="E256" s="34" t="s">
        <v>279</v>
      </c>
      <c r="F256" s="34" t="s">
        <v>280</v>
      </c>
      <c r="G256" s="34" t="s">
        <v>52</v>
      </c>
      <c r="H256" s="33">
        <v>44000</v>
      </c>
      <c r="I256" s="34" t="s">
        <v>212</v>
      </c>
      <c r="J256" t="s">
        <v>163</v>
      </c>
    </row>
    <row r="257" spans="1:10" ht="14.25" x14ac:dyDescent="0.45">
      <c r="A257" s="33">
        <v>43959</v>
      </c>
      <c r="B257" s="34" t="s">
        <v>194</v>
      </c>
      <c r="C257" s="34" t="s">
        <v>231</v>
      </c>
      <c r="D257" s="34" t="s">
        <v>939</v>
      </c>
      <c r="E257" s="34" t="s">
        <v>291</v>
      </c>
      <c r="F257" s="34" t="s">
        <v>292</v>
      </c>
      <c r="G257" s="34" t="s">
        <v>34</v>
      </c>
      <c r="H257" s="33">
        <v>43985</v>
      </c>
      <c r="I257" s="34" t="s">
        <v>212</v>
      </c>
      <c r="J257" t="s">
        <v>163</v>
      </c>
    </row>
    <row r="258" spans="1:10" ht="15" customHeight="1" x14ac:dyDescent="0.45">
      <c r="A258" s="33">
        <v>43959</v>
      </c>
      <c r="B258" s="34" t="s">
        <v>194</v>
      </c>
      <c r="C258" s="34" t="s">
        <v>231</v>
      </c>
      <c r="D258" s="34" t="s">
        <v>940</v>
      </c>
      <c r="E258" s="34" t="s">
        <v>941</v>
      </c>
      <c r="F258" s="34" t="s">
        <v>385</v>
      </c>
      <c r="G258" s="34" t="s">
        <v>61</v>
      </c>
      <c r="H258" s="33">
        <v>43969</v>
      </c>
      <c r="I258" s="34" t="s">
        <v>212</v>
      </c>
      <c r="J258" t="s">
        <v>165</v>
      </c>
    </row>
    <row r="259" spans="1:10" ht="15" customHeight="1" x14ac:dyDescent="0.45">
      <c r="A259" s="33">
        <v>43959</v>
      </c>
      <c r="B259" s="34" t="s">
        <v>194</v>
      </c>
      <c r="C259" s="34" t="s">
        <v>231</v>
      </c>
      <c r="D259" s="34" t="s">
        <v>942</v>
      </c>
      <c r="E259" s="34" t="s">
        <v>943</v>
      </c>
      <c r="F259" s="34" t="s">
        <v>944</v>
      </c>
      <c r="G259" s="34" t="s">
        <v>34</v>
      </c>
      <c r="H259" s="33">
        <v>43970</v>
      </c>
      <c r="I259" s="34" t="s">
        <v>212</v>
      </c>
      <c r="J259" t="s">
        <v>163</v>
      </c>
    </row>
    <row r="260" spans="1:10" ht="15" customHeight="1" x14ac:dyDescent="0.45">
      <c r="A260" s="33">
        <v>43959</v>
      </c>
      <c r="B260" s="34" t="s">
        <v>194</v>
      </c>
      <c r="C260" s="34" t="s">
        <v>231</v>
      </c>
      <c r="D260" s="34" t="s">
        <v>945</v>
      </c>
      <c r="E260" s="34" t="s">
        <v>946</v>
      </c>
      <c r="F260" s="34" t="s">
        <v>947</v>
      </c>
      <c r="G260" s="34" t="s">
        <v>855</v>
      </c>
      <c r="H260" s="33">
        <v>43971</v>
      </c>
      <c r="I260" s="34" t="s">
        <v>199</v>
      </c>
      <c r="J260" t="s">
        <v>162</v>
      </c>
    </row>
    <row r="261" spans="1:10" ht="15" customHeight="1" x14ac:dyDescent="0.45">
      <c r="A261" s="33">
        <v>43959</v>
      </c>
      <c r="B261" s="34" t="s">
        <v>194</v>
      </c>
      <c r="C261" s="34" t="s">
        <v>236</v>
      </c>
      <c r="D261" s="34" t="s">
        <v>948</v>
      </c>
      <c r="E261" s="34" t="s">
        <v>949</v>
      </c>
      <c r="F261" s="34" t="s">
        <v>541</v>
      </c>
      <c r="G261" s="34" t="s">
        <v>52</v>
      </c>
      <c r="H261" s="33">
        <v>43971</v>
      </c>
      <c r="I261" s="34" t="s">
        <v>259</v>
      </c>
      <c r="J261" t="s">
        <v>163</v>
      </c>
    </row>
    <row r="262" spans="1:10" ht="15" customHeight="1" x14ac:dyDescent="0.45">
      <c r="A262" s="33">
        <v>43959</v>
      </c>
      <c r="B262" s="34" t="s">
        <v>207</v>
      </c>
      <c r="C262" s="34" t="s">
        <v>236</v>
      </c>
      <c r="D262" s="34" t="s">
        <v>950</v>
      </c>
      <c r="E262" s="34" t="s">
        <v>951</v>
      </c>
      <c r="F262" s="34" t="s">
        <v>952</v>
      </c>
      <c r="G262" s="34" t="s">
        <v>340</v>
      </c>
      <c r="H262" s="33">
        <v>43979</v>
      </c>
      <c r="I262" s="34" t="s">
        <v>212</v>
      </c>
      <c r="J262" t="s">
        <v>162</v>
      </c>
    </row>
    <row r="263" spans="1:10" ht="15" customHeight="1" x14ac:dyDescent="0.45">
      <c r="A263" s="33">
        <v>43961</v>
      </c>
      <c r="B263" s="34" t="s">
        <v>194</v>
      </c>
      <c r="C263" s="34" t="s">
        <v>231</v>
      </c>
      <c r="D263" s="34" t="s">
        <v>953</v>
      </c>
      <c r="E263" s="34" t="s">
        <v>634</v>
      </c>
      <c r="F263" s="34" t="s">
        <v>635</v>
      </c>
      <c r="G263" s="34" t="s">
        <v>287</v>
      </c>
      <c r="H263" s="33">
        <v>43965</v>
      </c>
      <c r="I263" s="34" t="s">
        <v>212</v>
      </c>
      <c r="J263" t="s">
        <v>165</v>
      </c>
    </row>
    <row r="264" spans="1:10" ht="15" customHeight="1" x14ac:dyDescent="0.45">
      <c r="A264" s="33">
        <v>43961</v>
      </c>
      <c r="B264" s="34" t="s">
        <v>194</v>
      </c>
      <c r="C264" s="34" t="s">
        <v>231</v>
      </c>
      <c r="D264" s="34" t="s">
        <v>954</v>
      </c>
      <c r="E264" s="34" t="s">
        <v>555</v>
      </c>
      <c r="F264" s="34" t="s">
        <v>556</v>
      </c>
      <c r="G264" s="34" t="s">
        <v>127</v>
      </c>
      <c r="H264" s="33">
        <v>43971</v>
      </c>
      <c r="I264" s="34" t="s">
        <v>212</v>
      </c>
      <c r="J264" t="s">
        <v>164</v>
      </c>
    </row>
    <row r="265" spans="1:10" ht="15" customHeight="1" x14ac:dyDescent="0.45">
      <c r="A265" s="33">
        <v>43962</v>
      </c>
      <c r="B265" s="34" t="s">
        <v>194</v>
      </c>
      <c r="C265" s="34" t="s">
        <v>201</v>
      </c>
      <c r="D265" s="34" t="s">
        <v>955</v>
      </c>
      <c r="E265" s="34" t="s">
        <v>956</v>
      </c>
      <c r="F265" s="34" t="s">
        <v>957</v>
      </c>
      <c r="G265" s="34" t="s">
        <v>105</v>
      </c>
      <c r="H265" s="33">
        <v>44015</v>
      </c>
      <c r="I265" s="34" t="s">
        <v>212</v>
      </c>
      <c r="J265" t="s">
        <v>166</v>
      </c>
    </row>
    <row r="266" spans="1:10" ht="15" customHeight="1" x14ac:dyDescent="0.45">
      <c r="A266" s="33">
        <v>43962</v>
      </c>
      <c r="B266" s="34" t="s">
        <v>194</v>
      </c>
      <c r="C266" s="34" t="s">
        <v>195</v>
      </c>
      <c r="D266" s="34" t="s">
        <v>958</v>
      </c>
      <c r="E266" s="34" t="s">
        <v>959</v>
      </c>
      <c r="F266" s="34" t="s">
        <v>960</v>
      </c>
      <c r="G266" s="34" t="s">
        <v>84</v>
      </c>
      <c r="H266" s="33">
        <v>43976</v>
      </c>
      <c r="I266" s="34" t="s">
        <v>259</v>
      </c>
      <c r="J266" t="s">
        <v>162</v>
      </c>
    </row>
    <row r="267" spans="1:10" ht="15" customHeight="1" x14ac:dyDescent="0.45">
      <c r="A267" s="33">
        <v>43962</v>
      </c>
      <c r="B267" s="34" t="s">
        <v>194</v>
      </c>
      <c r="C267" s="34" t="s">
        <v>227</v>
      </c>
      <c r="D267" s="34" t="s">
        <v>19</v>
      </c>
      <c r="E267" s="34" t="s">
        <v>961</v>
      </c>
      <c r="F267" s="34" t="s">
        <v>962</v>
      </c>
      <c r="G267" s="34" t="s">
        <v>118</v>
      </c>
      <c r="H267" s="33">
        <v>43993</v>
      </c>
      <c r="I267" s="34" t="s">
        <v>212</v>
      </c>
      <c r="J267" t="s">
        <v>175</v>
      </c>
    </row>
    <row r="268" spans="1:10" ht="14.25" x14ac:dyDescent="0.45">
      <c r="A268" s="33">
        <v>43962</v>
      </c>
      <c r="B268" s="34" t="s">
        <v>194</v>
      </c>
      <c r="C268" s="34" t="s">
        <v>201</v>
      </c>
      <c r="D268" s="34" t="s">
        <v>963</v>
      </c>
      <c r="E268" s="34" t="s">
        <v>964</v>
      </c>
      <c r="F268" s="34" t="s">
        <v>965</v>
      </c>
      <c r="G268" s="34" t="s">
        <v>105</v>
      </c>
      <c r="H268" s="33">
        <v>43976</v>
      </c>
      <c r="I268" s="34" t="s">
        <v>259</v>
      </c>
      <c r="J268" t="s">
        <v>166</v>
      </c>
    </row>
    <row r="269" spans="1:10" ht="15" customHeight="1" x14ac:dyDescent="0.45">
      <c r="A269" s="33">
        <v>43962</v>
      </c>
      <c r="B269" s="34" t="s">
        <v>194</v>
      </c>
      <c r="C269" s="34" t="s">
        <v>201</v>
      </c>
      <c r="D269" s="34" t="s">
        <v>966</v>
      </c>
      <c r="E269" s="34" t="s">
        <v>967</v>
      </c>
      <c r="F269" s="34" t="s">
        <v>968</v>
      </c>
      <c r="G269" s="34" t="s">
        <v>34</v>
      </c>
      <c r="H269" s="33">
        <v>44008</v>
      </c>
      <c r="I269" s="34" t="s">
        <v>212</v>
      </c>
      <c r="J269" t="s">
        <v>163</v>
      </c>
    </row>
    <row r="270" spans="1:10" ht="14.25" x14ac:dyDescent="0.45">
      <c r="A270" s="33">
        <v>43963</v>
      </c>
      <c r="B270" s="34" t="s">
        <v>207</v>
      </c>
      <c r="C270" s="34" t="s">
        <v>231</v>
      </c>
      <c r="D270" s="34" t="s">
        <v>969</v>
      </c>
      <c r="E270" s="34" t="s">
        <v>500</v>
      </c>
      <c r="F270" s="34" t="s">
        <v>501</v>
      </c>
      <c r="G270" s="34" t="s">
        <v>52</v>
      </c>
      <c r="H270" s="33">
        <v>43998</v>
      </c>
      <c r="I270" s="34" t="s">
        <v>212</v>
      </c>
      <c r="J270" t="s">
        <v>163</v>
      </c>
    </row>
    <row r="271" spans="1:10" ht="15" customHeight="1" x14ac:dyDescent="0.45">
      <c r="A271" s="33">
        <v>43963</v>
      </c>
      <c r="B271" s="34" t="s">
        <v>194</v>
      </c>
      <c r="C271" s="34" t="s">
        <v>231</v>
      </c>
      <c r="D271" s="34" t="s">
        <v>970</v>
      </c>
      <c r="E271" s="34" t="s">
        <v>609</v>
      </c>
      <c r="F271" s="34" t="s">
        <v>610</v>
      </c>
      <c r="G271" s="34" t="s">
        <v>34</v>
      </c>
      <c r="H271" s="33">
        <v>43979</v>
      </c>
      <c r="I271" s="34" t="s">
        <v>212</v>
      </c>
      <c r="J271" t="s">
        <v>163</v>
      </c>
    </row>
    <row r="272" spans="1:10" ht="14.25" x14ac:dyDescent="0.45">
      <c r="A272" s="33">
        <v>43962</v>
      </c>
      <c r="B272" s="34" t="s">
        <v>194</v>
      </c>
      <c r="C272" s="34" t="s">
        <v>201</v>
      </c>
      <c r="D272" s="34" t="s">
        <v>971</v>
      </c>
      <c r="E272" s="34" t="s">
        <v>972</v>
      </c>
      <c r="F272" s="34" t="s">
        <v>973</v>
      </c>
      <c r="G272" s="34" t="s">
        <v>52</v>
      </c>
      <c r="H272" s="33">
        <v>43976</v>
      </c>
      <c r="I272" s="34" t="s">
        <v>212</v>
      </c>
      <c r="J272" t="s">
        <v>163</v>
      </c>
    </row>
    <row r="273" spans="1:10" ht="15" customHeight="1" x14ac:dyDescent="0.45">
      <c r="A273" s="33">
        <v>43963</v>
      </c>
      <c r="B273" s="34" t="s">
        <v>194</v>
      </c>
      <c r="C273" s="34" t="s">
        <v>201</v>
      </c>
      <c r="D273" s="34" t="s">
        <v>974</v>
      </c>
      <c r="E273" s="34" t="s">
        <v>975</v>
      </c>
      <c r="F273" s="34" t="s">
        <v>879</v>
      </c>
      <c r="G273" s="34" t="s">
        <v>34</v>
      </c>
      <c r="H273" s="33">
        <v>43976</v>
      </c>
      <c r="I273" s="34" t="s">
        <v>212</v>
      </c>
      <c r="J273" t="s">
        <v>163</v>
      </c>
    </row>
    <row r="274" spans="1:10" ht="15" customHeight="1" x14ac:dyDescent="0.45">
      <c r="A274" s="33">
        <v>43963</v>
      </c>
      <c r="B274" s="34" t="s">
        <v>207</v>
      </c>
      <c r="C274" s="34" t="s">
        <v>195</v>
      </c>
      <c r="D274" s="34" t="s">
        <v>976</v>
      </c>
      <c r="E274" s="34" t="s">
        <v>977</v>
      </c>
      <c r="F274" s="34" t="s">
        <v>978</v>
      </c>
      <c r="G274" s="34" t="s">
        <v>221</v>
      </c>
      <c r="H274" s="33">
        <v>44084</v>
      </c>
      <c r="I274" s="34" t="s">
        <v>222</v>
      </c>
      <c r="J274" t="s">
        <v>161</v>
      </c>
    </row>
    <row r="275" spans="1:10" ht="14.25" x14ac:dyDescent="0.45">
      <c r="A275" s="33">
        <v>43963</v>
      </c>
      <c r="B275" s="34" t="s">
        <v>207</v>
      </c>
      <c r="C275" s="34" t="s">
        <v>201</v>
      </c>
      <c r="D275" s="34" t="s">
        <v>979</v>
      </c>
      <c r="E275" s="34" t="s">
        <v>980</v>
      </c>
      <c r="F275" s="34" t="s">
        <v>981</v>
      </c>
      <c r="G275" s="34" t="s">
        <v>287</v>
      </c>
      <c r="H275" s="33">
        <v>43998</v>
      </c>
      <c r="I275" s="34" t="s">
        <v>212</v>
      </c>
      <c r="J275" t="s">
        <v>165</v>
      </c>
    </row>
    <row r="276" spans="1:10" ht="14.25" x14ac:dyDescent="0.45">
      <c r="A276" s="33">
        <v>43963</v>
      </c>
      <c r="B276" s="34" t="s">
        <v>194</v>
      </c>
      <c r="C276" s="34" t="s">
        <v>227</v>
      </c>
      <c r="D276" s="34" t="s">
        <v>20</v>
      </c>
      <c r="E276" s="34" t="s">
        <v>982</v>
      </c>
      <c r="F276" s="34" t="s">
        <v>983</v>
      </c>
      <c r="G276" s="34" t="s">
        <v>984</v>
      </c>
      <c r="H276" s="33">
        <v>43976</v>
      </c>
      <c r="I276" s="34" t="s">
        <v>199</v>
      </c>
      <c r="J276" t="s">
        <v>163</v>
      </c>
    </row>
    <row r="277" spans="1:10" ht="15" customHeight="1" x14ac:dyDescent="0.45">
      <c r="A277" s="33">
        <v>43963</v>
      </c>
      <c r="B277" s="34" t="s">
        <v>194</v>
      </c>
      <c r="C277" s="34" t="s">
        <v>201</v>
      </c>
      <c r="D277" s="34" t="s">
        <v>985</v>
      </c>
      <c r="E277" s="34" t="s">
        <v>986</v>
      </c>
      <c r="F277" s="34" t="s">
        <v>987</v>
      </c>
      <c r="G277" s="34" t="s">
        <v>221</v>
      </c>
      <c r="H277" s="33">
        <v>43976</v>
      </c>
      <c r="I277" s="34" t="s">
        <v>212</v>
      </c>
      <c r="J277" t="s">
        <v>161</v>
      </c>
    </row>
    <row r="278" spans="1:10" ht="15" customHeight="1" x14ac:dyDescent="0.45">
      <c r="A278" s="33">
        <v>43963</v>
      </c>
      <c r="B278" s="34" t="s">
        <v>207</v>
      </c>
      <c r="C278" s="34" t="s">
        <v>195</v>
      </c>
      <c r="D278" s="34" t="s">
        <v>988</v>
      </c>
      <c r="E278" s="34" t="s">
        <v>989</v>
      </c>
      <c r="F278" s="34" t="s">
        <v>990</v>
      </c>
      <c r="G278" s="34" t="s">
        <v>52</v>
      </c>
      <c r="H278" s="33">
        <v>43986</v>
      </c>
      <c r="I278" s="34" t="s">
        <v>206</v>
      </c>
      <c r="J278" t="s">
        <v>163</v>
      </c>
    </row>
    <row r="279" spans="1:10" ht="14.25" x14ac:dyDescent="0.45">
      <c r="A279" s="33">
        <v>43963</v>
      </c>
      <c r="B279" s="34" t="s">
        <v>194</v>
      </c>
      <c r="C279" s="34" t="s">
        <v>195</v>
      </c>
      <c r="D279" s="34" t="s">
        <v>991</v>
      </c>
      <c r="E279" s="34" t="s">
        <v>992</v>
      </c>
      <c r="F279" s="34" t="s">
        <v>993</v>
      </c>
      <c r="G279" s="34" t="s">
        <v>34</v>
      </c>
      <c r="H279" s="33">
        <v>43976</v>
      </c>
      <c r="I279" s="34" t="s">
        <v>199</v>
      </c>
      <c r="J279" t="s">
        <v>163</v>
      </c>
    </row>
    <row r="280" spans="1:10" ht="14.25" x14ac:dyDescent="0.45">
      <c r="A280" s="33">
        <v>43963</v>
      </c>
      <c r="B280" s="34" t="s">
        <v>194</v>
      </c>
      <c r="C280" s="34" t="s">
        <v>231</v>
      </c>
      <c r="D280" s="34" t="s">
        <v>994</v>
      </c>
      <c r="E280" s="34" t="s">
        <v>995</v>
      </c>
      <c r="F280" s="34" t="s">
        <v>594</v>
      </c>
      <c r="G280" s="34" t="s">
        <v>34</v>
      </c>
      <c r="H280" s="33">
        <v>43977</v>
      </c>
      <c r="I280" s="34" t="s">
        <v>212</v>
      </c>
      <c r="J280" t="s">
        <v>163</v>
      </c>
    </row>
    <row r="281" spans="1:10" ht="15" customHeight="1" x14ac:dyDescent="0.45">
      <c r="A281" s="33">
        <v>43964</v>
      </c>
      <c r="B281" s="34" t="s">
        <v>194</v>
      </c>
      <c r="C281" s="34" t="s">
        <v>231</v>
      </c>
      <c r="D281" s="34" t="s">
        <v>996</v>
      </c>
      <c r="E281" s="34" t="s">
        <v>997</v>
      </c>
      <c r="F281" s="34" t="s">
        <v>998</v>
      </c>
      <c r="G281" s="34" t="s">
        <v>105</v>
      </c>
      <c r="H281" s="33">
        <v>44020</v>
      </c>
      <c r="I281" s="34" t="s">
        <v>212</v>
      </c>
      <c r="J281" t="s">
        <v>166</v>
      </c>
    </row>
    <row r="282" spans="1:10" ht="14.25" x14ac:dyDescent="0.45">
      <c r="A282" s="33">
        <v>43964</v>
      </c>
      <c r="B282" s="34" t="s">
        <v>194</v>
      </c>
      <c r="C282" s="34" t="s">
        <v>201</v>
      </c>
      <c r="D282" s="34" t="s">
        <v>999</v>
      </c>
      <c r="E282" s="34" t="s">
        <v>1000</v>
      </c>
      <c r="F282" s="34" t="s">
        <v>1001</v>
      </c>
      <c r="G282" s="34" t="s">
        <v>235</v>
      </c>
      <c r="H282" s="33">
        <v>43976</v>
      </c>
      <c r="I282" s="34" t="s">
        <v>212</v>
      </c>
      <c r="J282" t="s">
        <v>163</v>
      </c>
    </row>
    <row r="283" spans="1:10" ht="15" customHeight="1" x14ac:dyDescent="0.45">
      <c r="A283" s="33">
        <v>43964</v>
      </c>
      <c r="B283" s="34" t="s">
        <v>194</v>
      </c>
      <c r="C283" s="34" t="s">
        <v>227</v>
      </c>
      <c r="D283" s="34" t="s">
        <v>21</v>
      </c>
      <c r="E283" s="34" t="s">
        <v>1002</v>
      </c>
      <c r="F283" s="34" t="s">
        <v>664</v>
      </c>
      <c r="G283" s="34" t="s">
        <v>127</v>
      </c>
      <c r="H283" s="33">
        <v>43992</v>
      </c>
      <c r="I283" s="34" t="s">
        <v>212</v>
      </c>
      <c r="J283" t="s">
        <v>164</v>
      </c>
    </row>
    <row r="284" spans="1:10" ht="15" customHeight="1" x14ac:dyDescent="0.45">
      <c r="A284" s="33">
        <v>43964</v>
      </c>
      <c r="B284" s="34" t="s">
        <v>194</v>
      </c>
      <c r="C284" s="34" t="s">
        <v>195</v>
      </c>
      <c r="D284" s="34" t="s">
        <v>1003</v>
      </c>
      <c r="E284" s="34" t="s">
        <v>1004</v>
      </c>
      <c r="F284" s="34" t="s">
        <v>1005</v>
      </c>
      <c r="G284" s="34" t="s">
        <v>61</v>
      </c>
      <c r="J284" t="s">
        <v>165</v>
      </c>
    </row>
    <row r="285" spans="1:10" ht="14.25" x14ac:dyDescent="0.45">
      <c r="A285" s="33">
        <v>43964</v>
      </c>
      <c r="B285" s="34" t="s">
        <v>194</v>
      </c>
      <c r="C285" s="34" t="s">
        <v>227</v>
      </c>
      <c r="D285" s="34" t="s">
        <v>22</v>
      </c>
      <c r="E285" s="34" t="s">
        <v>1006</v>
      </c>
      <c r="F285" s="34" t="s">
        <v>1007</v>
      </c>
      <c r="G285" s="34" t="s">
        <v>34</v>
      </c>
      <c r="H285" s="33">
        <v>43992</v>
      </c>
      <c r="I285" s="34" t="s">
        <v>212</v>
      </c>
      <c r="J285" t="s">
        <v>163</v>
      </c>
    </row>
    <row r="286" spans="1:10" ht="14.25" x14ac:dyDescent="0.45">
      <c r="A286" s="33">
        <v>43965</v>
      </c>
      <c r="B286" s="34" t="s">
        <v>194</v>
      </c>
      <c r="C286" s="34" t="s">
        <v>231</v>
      </c>
      <c r="D286" s="34" t="s">
        <v>1008</v>
      </c>
      <c r="E286" s="34" t="s">
        <v>1009</v>
      </c>
      <c r="F286" s="34" t="s">
        <v>1010</v>
      </c>
      <c r="G286" s="34" t="s">
        <v>34</v>
      </c>
      <c r="H286" s="33">
        <v>44006</v>
      </c>
      <c r="I286" s="34" t="s">
        <v>212</v>
      </c>
      <c r="J286" t="s">
        <v>163</v>
      </c>
    </row>
    <row r="287" spans="1:10" ht="15" customHeight="1" x14ac:dyDescent="0.45">
      <c r="A287" s="33">
        <v>43966</v>
      </c>
      <c r="B287" s="34" t="s">
        <v>194</v>
      </c>
      <c r="C287" s="34" t="s">
        <v>231</v>
      </c>
      <c r="D287" s="34" t="s">
        <v>1011</v>
      </c>
      <c r="E287" s="34" t="s">
        <v>1012</v>
      </c>
      <c r="F287" s="34" t="s">
        <v>1013</v>
      </c>
      <c r="G287" s="34" t="s">
        <v>52</v>
      </c>
      <c r="H287" s="33">
        <v>43990</v>
      </c>
      <c r="I287" s="34" t="s">
        <v>212</v>
      </c>
      <c r="J287" t="s">
        <v>163</v>
      </c>
    </row>
    <row r="288" spans="1:10" ht="14.25" x14ac:dyDescent="0.45">
      <c r="A288" s="33">
        <v>43964</v>
      </c>
      <c r="B288" s="34" t="s">
        <v>194</v>
      </c>
      <c r="C288" s="34" t="s">
        <v>201</v>
      </c>
      <c r="D288" s="34" t="s">
        <v>1014</v>
      </c>
      <c r="E288" s="34" t="s">
        <v>1015</v>
      </c>
      <c r="F288" s="34" t="s">
        <v>1016</v>
      </c>
      <c r="G288" s="34" t="s">
        <v>127</v>
      </c>
      <c r="H288" s="33">
        <v>44005</v>
      </c>
      <c r="I288" s="34" t="s">
        <v>199</v>
      </c>
      <c r="J288" t="s">
        <v>164</v>
      </c>
    </row>
    <row r="289" spans="1:10" ht="15" customHeight="1" x14ac:dyDescent="0.45">
      <c r="A289" s="33">
        <v>43965</v>
      </c>
      <c r="B289" s="34" t="s">
        <v>194</v>
      </c>
      <c r="C289" s="34" t="s">
        <v>237</v>
      </c>
      <c r="D289" s="34" t="s">
        <v>23</v>
      </c>
      <c r="E289" s="34" t="s">
        <v>1017</v>
      </c>
      <c r="F289" s="34" t="s">
        <v>1018</v>
      </c>
      <c r="G289" s="34" t="s">
        <v>34</v>
      </c>
      <c r="H289" s="33">
        <v>43976</v>
      </c>
      <c r="I289" s="34" t="s">
        <v>212</v>
      </c>
      <c r="J289" t="s">
        <v>163</v>
      </c>
    </row>
    <row r="290" spans="1:10" ht="15" customHeight="1" x14ac:dyDescent="0.45">
      <c r="A290" s="33">
        <v>43965</v>
      </c>
      <c r="B290" s="34" t="s">
        <v>194</v>
      </c>
      <c r="C290" s="34" t="s">
        <v>195</v>
      </c>
      <c r="D290" s="34" t="s">
        <v>1019</v>
      </c>
      <c r="E290" s="34" t="s">
        <v>1020</v>
      </c>
      <c r="F290" s="34" t="s">
        <v>1021</v>
      </c>
      <c r="G290" s="34" t="s">
        <v>34</v>
      </c>
      <c r="H290" s="33">
        <v>43984</v>
      </c>
      <c r="I290" s="34" t="s">
        <v>212</v>
      </c>
      <c r="J290" t="s">
        <v>163</v>
      </c>
    </row>
    <row r="291" spans="1:10" ht="14.25" x14ac:dyDescent="0.45">
      <c r="A291" s="33">
        <v>43965</v>
      </c>
      <c r="B291" s="34" t="s">
        <v>194</v>
      </c>
      <c r="C291" s="34" t="s">
        <v>231</v>
      </c>
      <c r="D291" s="34" t="s">
        <v>1022</v>
      </c>
      <c r="E291" s="34" t="s">
        <v>1023</v>
      </c>
      <c r="F291" s="34" t="s">
        <v>1024</v>
      </c>
      <c r="G291" s="34" t="s">
        <v>52</v>
      </c>
      <c r="H291" s="33">
        <v>43985</v>
      </c>
      <c r="I291" s="34" t="s">
        <v>212</v>
      </c>
      <c r="J291" t="s">
        <v>163</v>
      </c>
    </row>
    <row r="292" spans="1:10" ht="14.25" x14ac:dyDescent="0.45">
      <c r="A292" s="33">
        <v>43966</v>
      </c>
      <c r="B292" s="34" t="s">
        <v>194</v>
      </c>
      <c r="C292" s="34" t="s">
        <v>231</v>
      </c>
      <c r="D292" s="34" t="s">
        <v>1025</v>
      </c>
      <c r="E292" s="34" t="s">
        <v>1026</v>
      </c>
      <c r="F292" s="34" t="s">
        <v>1027</v>
      </c>
      <c r="G292" s="34" t="s">
        <v>34</v>
      </c>
      <c r="H292" s="33">
        <v>43978</v>
      </c>
      <c r="I292" s="34" t="s">
        <v>212</v>
      </c>
      <c r="J292" t="s">
        <v>163</v>
      </c>
    </row>
    <row r="293" spans="1:10" ht="14.25" x14ac:dyDescent="0.45">
      <c r="A293" s="33">
        <v>43965</v>
      </c>
      <c r="B293" s="34" t="s">
        <v>194</v>
      </c>
      <c r="C293" s="34" t="s">
        <v>195</v>
      </c>
      <c r="D293" s="34" t="s">
        <v>1028</v>
      </c>
      <c r="E293" s="34" t="s">
        <v>1029</v>
      </c>
      <c r="F293" s="34" t="s">
        <v>1030</v>
      </c>
      <c r="G293" s="34" t="s">
        <v>34</v>
      </c>
      <c r="H293" s="33">
        <v>43983</v>
      </c>
      <c r="I293" s="34" t="s">
        <v>212</v>
      </c>
      <c r="J293" t="s">
        <v>163</v>
      </c>
    </row>
    <row r="294" spans="1:10" ht="15" customHeight="1" x14ac:dyDescent="0.45">
      <c r="A294" s="33">
        <v>43966</v>
      </c>
      <c r="B294" s="34" t="s">
        <v>194</v>
      </c>
      <c r="C294" s="34" t="s">
        <v>231</v>
      </c>
      <c r="D294" s="34" t="s">
        <v>1031</v>
      </c>
      <c r="E294" s="34" t="s">
        <v>1032</v>
      </c>
      <c r="F294" s="34" t="s">
        <v>1033</v>
      </c>
      <c r="G294" s="34" t="s">
        <v>145</v>
      </c>
      <c r="H294" s="33">
        <v>43987</v>
      </c>
      <c r="I294" s="34" t="s">
        <v>199</v>
      </c>
      <c r="J294" t="s">
        <v>163</v>
      </c>
    </row>
    <row r="295" spans="1:10" ht="15" customHeight="1" x14ac:dyDescent="0.45">
      <c r="A295" s="33">
        <v>43965</v>
      </c>
      <c r="B295" s="34" t="s">
        <v>194</v>
      </c>
      <c r="C295" s="34" t="s">
        <v>231</v>
      </c>
      <c r="D295" s="34" t="s">
        <v>1034</v>
      </c>
      <c r="E295" s="34" t="s">
        <v>1035</v>
      </c>
      <c r="F295" s="34" t="s">
        <v>1036</v>
      </c>
      <c r="G295" s="34" t="s">
        <v>52</v>
      </c>
      <c r="H295" s="33">
        <v>44008</v>
      </c>
      <c r="I295" s="34" t="s">
        <v>212</v>
      </c>
      <c r="J295" t="s">
        <v>163</v>
      </c>
    </row>
    <row r="296" spans="1:10" ht="14.25" x14ac:dyDescent="0.45">
      <c r="A296" s="33">
        <v>43966</v>
      </c>
      <c r="B296" s="34" t="s">
        <v>194</v>
      </c>
      <c r="C296" s="34" t="s">
        <v>231</v>
      </c>
      <c r="D296" s="34" t="s">
        <v>1037</v>
      </c>
      <c r="E296" s="34" t="s">
        <v>351</v>
      </c>
      <c r="F296" s="34" t="s">
        <v>1038</v>
      </c>
      <c r="G296" s="34" t="s">
        <v>52</v>
      </c>
      <c r="H296" s="33">
        <v>43978</v>
      </c>
      <c r="I296" s="34" t="s">
        <v>212</v>
      </c>
      <c r="J296" t="s">
        <v>163</v>
      </c>
    </row>
    <row r="297" spans="1:10" ht="15" customHeight="1" x14ac:dyDescent="0.45">
      <c r="A297" s="33">
        <v>43966</v>
      </c>
      <c r="B297" s="34" t="s">
        <v>194</v>
      </c>
      <c r="C297" s="34" t="s">
        <v>236</v>
      </c>
      <c r="D297" s="34" t="s">
        <v>1039</v>
      </c>
      <c r="E297" s="34" t="s">
        <v>1040</v>
      </c>
      <c r="F297" s="34" t="s">
        <v>1041</v>
      </c>
      <c r="G297" s="34" t="s">
        <v>84</v>
      </c>
      <c r="H297" s="33">
        <v>44015</v>
      </c>
      <c r="I297" s="34" t="s">
        <v>199</v>
      </c>
      <c r="J297" t="s">
        <v>162</v>
      </c>
    </row>
    <row r="298" spans="1:10" ht="15" customHeight="1" x14ac:dyDescent="0.45">
      <c r="A298" s="33">
        <v>43966</v>
      </c>
      <c r="B298" s="34" t="s">
        <v>207</v>
      </c>
      <c r="C298" s="34" t="s">
        <v>195</v>
      </c>
      <c r="D298" s="34" t="s">
        <v>1042</v>
      </c>
      <c r="E298" s="34" t="s">
        <v>1043</v>
      </c>
      <c r="F298" s="34" t="s">
        <v>1044</v>
      </c>
      <c r="G298" s="34" t="s">
        <v>1045</v>
      </c>
      <c r="H298" s="33">
        <v>43999</v>
      </c>
      <c r="I298" s="34" t="s">
        <v>212</v>
      </c>
      <c r="J298" t="s">
        <v>164</v>
      </c>
    </row>
    <row r="299" spans="1:10" ht="15" customHeight="1" x14ac:dyDescent="0.45">
      <c r="A299" s="33">
        <v>43966</v>
      </c>
      <c r="B299" s="34" t="s">
        <v>194</v>
      </c>
      <c r="C299" s="34" t="s">
        <v>195</v>
      </c>
      <c r="D299" s="34" t="s">
        <v>1046</v>
      </c>
      <c r="E299" s="34" t="s">
        <v>1047</v>
      </c>
      <c r="F299" s="34" t="s">
        <v>1048</v>
      </c>
      <c r="G299" s="34" t="s">
        <v>1049</v>
      </c>
      <c r="H299" s="33">
        <v>43980</v>
      </c>
      <c r="I299" s="34" t="s">
        <v>199</v>
      </c>
      <c r="J299" t="s">
        <v>165</v>
      </c>
    </row>
    <row r="300" spans="1:10" ht="14.25" x14ac:dyDescent="0.45">
      <c r="A300" s="33">
        <v>43966</v>
      </c>
      <c r="B300" s="34" t="s">
        <v>194</v>
      </c>
      <c r="C300" s="34" t="s">
        <v>201</v>
      </c>
      <c r="D300" s="34" t="s">
        <v>1050</v>
      </c>
      <c r="E300" s="34" t="s">
        <v>1051</v>
      </c>
      <c r="F300" s="34" t="s">
        <v>1052</v>
      </c>
      <c r="G300" s="34" t="s">
        <v>157</v>
      </c>
      <c r="H300" s="33">
        <v>43994</v>
      </c>
      <c r="I300" s="34" t="s">
        <v>212</v>
      </c>
      <c r="J300" t="s">
        <v>162</v>
      </c>
    </row>
    <row r="301" spans="1:10" ht="15" customHeight="1" x14ac:dyDescent="0.45">
      <c r="A301" s="33">
        <v>43966</v>
      </c>
      <c r="B301" s="34" t="s">
        <v>194</v>
      </c>
      <c r="C301" s="34" t="s">
        <v>237</v>
      </c>
      <c r="D301" s="34" t="s">
        <v>24</v>
      </c>
      <c r="E301" s="34" t="s">
        <v>1053</v>
      </c>
      <c r="F301" s="34" t="s">
        <v>1054</v>
      </c>
      <c r="G301" s="34" t="s">
        <v>1055</v>
      </c>
      <c r="H301" s="33">
        <v>43978</v>
      </c>
      <c r="I301" s="34" t="s">
        <v>199</v>
      </c>
      <c r="J301" t="s">
        <v>163</v>
      </c>
    </row>
    <row r="302" spans="1:10" ht="14.25" x14ac:dyDescent="0.45">
      <c r="A302" s="33">
        <v>43966</v>
      </c>
      <c r="B302" s="34" t="s">
        <v>207</v>
      </c>
      <c r="C302" s="34" t="s">
        <v>195</v>
      </c>
      <c r="D302" s="34" t="s">
        <v>1056</v>
      </c>
      <c r="E302" s="34" t="s">
        <v>1057</v>
      </c>
      <c r="F302" s="34" t="s">
        <v>1058</v>
      </c>
      <c r="G302" s="34" t="s">
        <v>34</v>
      </c>
      <c r="H302" s="33">
        <v>44012</v>
      </c>
      <c r="I302" s="34" t="s">
        <v>199</v>
      </c>
      <c r="J302" t="s">
        <v>163</v>
      </c>
    </row>
    <row r="303" spans="1:10" ht="14.25" x14ac:dyDescent="0.45">
      <c r="A303" s="33">
        <v>43967</v>
      </c>
      <c r="B303" s="34" t="s">
        <v>194</v>
      </c>
      <c r="C303" s="34" t="s">
        <v>201</v>
      </c>
      <c r="D303" s="34" t="s">
        <v>1059</v>
      </c>
      <c r="E303" s="34" t="s">
        <v>1060</v>
      </c>
      <c r="F303" s="34" t="s">
        <v>1061</v>
      </c>
      <c r="G303" s="34" t="s">
        <v>52</v>
      </c>
      <c r="H303" s="33">
        <v>43984</v>
      </c>
      <c r="I303" s="34" t="s">
        <v>212</v>
      </c>
      <c r="J303" t="s">
        <v>163</v>
      </c>
    </row>
    <row r="304" spans="1:10" ht="14.25" x14ac:dyDescent="0.45">
      <c r="A304" s="33">
        <v>43966</v>
      </c>
      <c r="B304" s="34" t="s">
        <v>194</v>
      </c>
      <c r="C304" s="34" t="s">
        <v>231</v>
      </c>
      <c r="D304" s="34" t="s">
        <v>1062</v>
      </c>
      <c r="E304" s="34" t="s">
        <v>720</v>
      </c>
      <c r="F304" s="34" t="s">
        <v>721</v>
      </c>
      <c r="G304" s="34" t="s">
        <v>221</v>
      </c>
      <c r="H304" s="33">
        <v>43985</v>
      </c>
      <c r="I304" s="34" t="s">
        <v>212</v>
      </c>
      <c r="J304" t="s">
        <v>161</v>
      </c>
    </row>
    <row r="305" spans="1:10" ht="15" customHeight="1" x14ac:dyDescent="0.45">
      <c r="A305" s="33">
        <v>43969</v>
      </c>
      <c r="B305" s="34" t="s">
        <v>194</v>
      </c>
      <c r="C305" s="34" t="s">
        <v>237</v>
      </c>
      <c r="D305" s="34" t="s">
        <v>1063</v>
      </c>
      <c r="E305" s="34" t="s">
        <v>1064</v>
      </c>
      <c r="F305" s="34" t="s">
        <v>753</v>
      </c>
      <c r="G305" s="34" t="s">
        <v>61</v>
      </c>
      <c r="H305" s="33">
        <v>44015</v>
      </c>
      <c r="I305" s="34" t="s">
        <v>212</v>
      </c>
      <c r="J305" t="s">
        <v>165</v>
      </c>
    </row>
    <row r="306" spans="1:10" ht="14.25" x14ac:dyDescent="0.45">
      <c r="A306" s="33">
        <v>43969</v>
      </c>
      <c r="B306" s="34" t="s">
        <v>194</v>
      </c>
      <c r="C306" s="34" t="s">
        <v>201</v>
      </c>
      <c r="D306" s="34" t="s">
        <v>1065</v>
      </c>
      <c r="E306" s="34" t="s">
        <v>1066</v>
      </c>
      <c r="F306" s="34" t="s">
        <v>1067</v>
      </c>
      <c r="G306" s="34" t="s">
        <v>61</v>
      </c>
      <c r="H306" s="33">
        <v>44007</v>
      </c>
      <c r="I306" s="34" t="s">
        <v>212</v>
      </c>
      <c r="J306" t="s">
        <v>165</v>
      </c>
    </row>
    <row r="307" spans="1:10" ht="15" customHeight="1" x14ac:dyDescent="0.45">
      <c r="A307" s="33">
        <v>43969</v>
      </c>
      <c r="B307" s="34" t="s">
        <v>207</v>
      </c>
      <c r="C307" s="34" t="s">
        <v>236</v>
      </c>
      <c r="D307" s="34" t="s">
        <v>1068</v>
      </c>
      <c r="E307" s="34" t="s">
        <v>1069</v>
      </c>
      <c r="F307" s="34" t="s">
        <v>1070</v>
      </c>
      <c r="G307" s="34" t="s">
        <v>1071</v>
      </c>
      <c r="H307" s="33">
        <v>43990</v>
      </c>
      <c r="I307" s="34" t="s">
        <v>212</v>
      </c>
      <c r="J307" t="s">
        <v>166</v>
      </c>
    </row>
    <row r="308" spans="1:10" ht="15" customHeight="1" x14ac:dyDescent="0.45">
      <c r="A308" s="33">
        <v>43969</v>
      </c>
      <c r="B308" s="34" t="s">
        <v>194</v>
      </c>
      <c r="C308" s="34" t="s">
        <v>195</v>
      </c>
      <c r="D308" s="34" t="s">
        <v>1072</v>
      </c>
      <c r="E308" s="34" t="s">
        <v>1073</v>
      </c>
      <c r="F308" s="34" t="s">
        <v>520</v>
      </c>
      <c r="G308" s="34" t="s">
        <v>157</v>
      </c>
      <c r="H308" s="33">
        <v>43977</v>
      </c>
      <c r="I308" s="34" t="s">
        <v>199</v>
      </c>
      <c r="J308" t="s">
        <v>162</v>
      </c>
    </row>
    <row r="309" spans="1:10" ht="14.25" x14ac:dyDescent="0.45">
      <c r="A309" s="33">
        <v>43969</v>
      </c>
      <c r="B309" s="34" t="s">
        <v>194</v>
      </c>
      <c r="C309" s="34" t="s">
        <v>195</v>
      </c>
      <c r="D309" s="34" t="s">
        <v>1074</v>
      </c>
      <c r="E309" s="34" t="s">
        <v>1075</v>
      </c>
      <c r="F309" s="34" t="s">
        <v>1076</v>
      </c>
      <c r="G309" s="34" t="s">
        <v>1077</v>
      </c>
      <c r="H309" s="33">
        <v>43984</v>
      </c>
      <c r="I309" s="34" t="s">
        <v>212</v>
      </c>
      <c r="J309" t="s">
        <v>166</v>
      </c>
    </row>
    <row r="310" spans="1:10" ht="15" customHeight="1" x14ac:dyDescent="0.45">
      <c r="A310" s="33">
        <v>43969</v>
      </c>
      <c r="B310" s="34" t="s">
        <v>194</v>
      </c>
      <c r="C310" s="34" t="s">
        <v>195</v>
      </c>
      <c r="D310" s="34" t="s">
        <v>1078</v>
      </c>
      <c r="E310" s="34" t="s">
        <v>1079</v>
      </c>
      <c r="F310" s="34" t="s">
        <v>1080</v>
      </c>
      <c r="G310" s="34" t="s">
        <v>263</v>
      </c>
      <c r="H310" s="33">
        <v>44007</v>
      </c>
      <c r="I310" s="34" t="s">
        <v>212</v>
      </c>
      <c r="J310" t="s">
        <v>162</v>
      </c>
    </row>
    <row r="311" spans="1:10" ht="14.25" x14ac:dyDescent="0.45">
      <c r="A311" s="33">
        <v>43969</v>
      </c>
      <c r="B311" s="34" t="s">
        <v>194</v>
      </c>
      <c r="C311" s="34" t="s">
        <v>201</v>
      </c>
      <c r="D311" s="34" t="s">
        <v>1081</v>
      </c>
      <c r="E311" s="34" t="s">
        <v>1082</v>
      </c>
      <c r="F311" s="34" t="s">
        <v>1083</v>
      </c>
      <c r="G311" s="34" t="s">
        <v>127</v>
      </c>
      <c r="H311" s="33">
        <v>43983</v>
      </c>
      <c r="I311" s="34" t="s">
        <v>212</v>
      </c>
      <c r="J311" t="s">
        <v>164</v>
      </c>
    </row>
    <row r="312" spans="1:10" ht="14.25" x14ac:dyDescent="0.45">
      <c r="A312" s="33">
        <v>43970</v>
      </c>
      <c r="B312" s="34" t="s">
        <v>194</v>
      </c>
      <c r="C312" s="34" t="s">
        <v>231</v>
      </c>
      <c r="D312" s="34" t="s">
        <v>1084</v>
      </c>
      <c r="E312" s="34" t="s">
        <v>353</v>
      </c>
      <c r="F312" s="34" t="s">
        <v>270</v>
      </c>
      <c r="G312" s="34" t="s">
        <v>34</v>
      </c>
      <c r="H312" s="33">
        <v>43991</v>
      </c>
      <c r="I312" s="34" t="s">
        <v>199</v>
      </c>
      <c r="J312" t="s">
        <v>163</v>
      </c>
    </row>
    <row r="313" spans="1:10" ht="14.25" x14ac:dyDescent="0.45">
      <c r="A313" s="33">
        <v>43970</v>
      </c>
      <c r="B313" s="34" t="s">
        <v>194</v>
      </c>
      <c r="C313" s="34" t="s">
        <v>231</v>
      </c>
      <c r="D313" s="34" t="s">
        <v>1085</v>
      </c>
      <c r="E313" s="34" t="s">
        <v>1086</v>
      </c>
      <c r="F313" s="34" t="s">
        <v>1087</v>
      </c>
      <c r="G313" s="34" t="s">
        <v>61</v>
      </c>
      <c r="H313" s="33">
        <v>43992</v>
      </c>
      <c r="I313" s="34" t="s">
        <v>212</v>
      </c>
      <c r="J313" t="s">
        <v>165</v>
      </c>
    </row>
    <row r="314" spans="1:10" ht="14.25" x14ac:dyDescent="0.45">
      <c r="A314" s="33">
        <v>43970</v>
      </c>
      <c r="B314" s="34" t="s">
        <v>207</v>
      </c>
      <c r="C314" s="34" t="s">
        <v>231</v>
      </c>
      <c r="D314" s="34" t="s">
        <v>1088</v>
      </c>
      <c r="E314" s="34" t="s">
        <v>261</v>
      </c>
      <c r="F314" s="34" t="s">
        <v>262</v>
      </c>
      <c r="G314" s="34" t="s">
        <v>263</v>
      </c>
      <c r="H314" s="33">
        <v>43998</v>
      </c>
      <c r="I314" s="34" t="s">
        <v>212</v>
      </c>
      <c r="J314" t="s">
        <v>162</v>
      </c>
    </row>
    <row r="315" spans="1:10" ht="15" customHeight="1" x14ac:dyDescent="0.45">
      <c r="A315" s="33">
        <v>43969</v>
      </c>
      <c r="B315" s="34" t="s">
        <v>207</v>
      </c>
      <c r="C315" s="34" t="s">
        <v>195</v>
      </c>
      <c r="D315" s="34" t="s">
        <v>1089</v>
      </c>
      <c r="E315" s="34" t="s">
        <v>1090</v>
      </c>
      <c r="F315" s="34" t="s">
        <v>1091</v>
      </c>
      <c r="G315" s="34" t="s">
        <v>300</v>
      </c>
      <c r="H315" s="33">
        <v>43991</v>
      </c>
      <c r="I315" s="34" t="s">
        <v>255</v>
      </c>
      <c r="J315" t="s">
        <v>166</v>
      </c>
    </row>
    <row r="316" spans="1:10" ht="15" customHeight="1" x14ac:dyDescent="0.45">
      <c r="A316" s="33">
        <v>43969</v>
      </c>
      <c r="B316" s="34" t="s">
        <v>194</v>
      </c>
      <c r="C316" s="34" t="s">
        <v>195</v>
      </c>
      <c r="D316" s="34" t="s">
        <v>1092</v>
      </c>
      <c r="E316" s="34" t="s">
        <v>1093</v>
      </c>
      <c r="F316" s="34" t="s">
        <v>1094</v>
      </c>
      <c r="G316" s="34" t="s">
        <v>61</v>
      </c>
      <c r="H316" s="33">
        <v>43984</v>
      </c>
      <c r="I316" s="34" t="s">
        <v>212</v>
      </c>
      <c r="J316" t="s">
        <v>165</v>
      </c>
    </row>
    <row r="317" spans="1:10" ht="15" customHeight="1" x14ac:dyDescent="0.45">
      <c r="A317" s="33">
        <v>43969</v>
      </c>
      <c r="B317" s="34" t="s">
        <v>194</v>
      </c>
      <c r="C317" s="34" t="s">
        <v>195</v>
      </c>
      <c r="D317" s="34" t="s">
        <v>1095</v>
      </c>
      <c r="E317" s="34" t="s">
        <v>1096</v>
      </c>
      <c r="F317" s="34" t="s">
        <v>1097</v>
      </c>
      <c r="G317" s="34" t="s">
        <v>1098</v>
      </c>
      <c r="H317" s="33">
        <v>43983</v>
      </c>
      <c r="I317" s="34" t="s">
        <v>212</v>
      </c>
      <c r="J317" t="s">
        <v>163</v>
      </c>
    </row>
    <row r="318" spans="1:10" ht="15" customHeight="1" x14ac:dyDescent="0.45">
      <c r="A318" s="33">
        <v>43970</v>
      </c>
      <c r="B318" s="34" t="s">
        <v>194</v>
      </c>
      <c r="C318" s="34" t="s">
        <v>231</v>
      </c>
      <c r="D318" s="34" t="s">
        <v>1099</v>
      </c>
      <c r="E318" s="34" t="s">
        <v>1100</v>
      </c>
      <c r="F318" s="34" t="s">
        <v>480</v>
      </c>
      <c r="G318" s="34" t="s">
        <v>34</v>
      </c>
      <c r="H318" s="33">
        <v>43978</v>
      </c>
      <c r="I318" s="34" t="s">
        <v>212</v>
      </c>
      <c r="J318" t="s">
        <v>163</v>
      </c>
    </row>
    <row r="319" spans="1:10" ht="14.25" x14ac:dyDescent="0.45">
      <c r="A319" s="33">
        <v>43969</v>
      </c>
      <c r="B319" s="34" t="s">
        <v>207</v>
      </c>
      <c r="C319" s="34" t="s">
        <v>236</v>
      </c>
      <c r="D319" s="34" t="s">
        <v>1101</v>
      </c>
      <c r="E319" s="34" t="s">
        <v>1102</v>
      </c>
      <c r="F319" s="34" t="s">
        <v>1103</v>
      </c>
      <c r="G319" s="34" t="s">
        <v>127</v>
      </c>
      <c r="H319" s="33">
        <v>43998</v>
      </c>
      <c r="I319" s="34" t="s">
        <v>212</v>
      </c>
      <c r="J319" t="s">
        <v>164</v>
      </c>
    </row>
    <row r="320" spans="1:10" ht="14.25" x14ac:dyDescent="0.45">
      <c r="A320" s="33">
        <v>43970</v>
      </c>
      <c r="B320" s="34" t="s">
        <v>194</v>
      </c>
      <c r="C320" s="34" t="s">
        <v>231</v>
      </c>
      <c r="D320" s="34" t="s">
        <v>1104</v>
      </c>
      <c r="E320" s="34" t="s">
        <v>1105</v>
      </c>
      <c r="F320" s="34" t="s">
        <v>1106</v>
      </c>
      <c r="G320" s="34" t="s">
        <v>52</v>
      </c>
      <c r="H320" s="33">
        <v>44006</v>
      </c>
      <c r="I320" s="34" t="s">
        <v>212</v>
      </c>
      <c r="J320" t="s">
        <v>163</v>
      </c>
    </row>
    <row r="321" spans="1:10" ht="15" customHeight="1" x14ac:dyDescent="0.45">
      <c r="A321" s="33">
        <v>43970</v>
      </c>
      <c r="B321" s="34" t="s">
        <v>194</v>
      </c>
      <c r="C321" s="34" t="s">
        <v>231</v>
      </c>
      <c r="D321" s="34" t="s">
        <v>1107</v>
      </c>
      <c r="E321" s="34" t="s">
        <v>355</v>
      </c>
      <c r="F321" s="34" t="s">
        <v>356</v>
      </c>
      <c r="G321" s="34" t="s">
        <v>157</v>
      </c>
      <c r="H321" s="33">
        <v>43994</v>
      </c>
      <c r="I321" s="34" t="s">
        <v>212</v>
      </c>
      <c r="J321" t="s">
        <v>162</v>
      </c>
    </row>
    <row r="322" spans="1:10" ht="15" customHeight="1" x14ac:dyDescent="0.45">
      <c r="A322" s="33">
        <v>43970</v>
      </c>
      <c r="B322" s="34" t="s">
        <v>194</v>
      </c>
      <c r="C322" s="34" t="s">
        <v>231</v>
      </c>
      <c r="D322" s="34" t="s">
        <v>1108</v>
      </c>
      <c r="E322" s="34" t="s">
        <v>588</v>
      </c>
      <c r="F322" s="34" t="s">
        <v>589</v>
      </c>
      <c r="G322" s="34" t="s">
        <v>61</v>
      </c>
      <c r="H322" s="33">
        <v>43978</v>
      </c>
      <c r="I322" s="34" t="s">
        <v>212</v>
      </c>
      <c r="J322" t="s">
        <v>165</v>
      </c>
    </row>
    <row r="323" spans="1:10" ht="15" customHeight="1" x14ac:dyDescent="0.45">
      <c r="A323" s="33">
        <v>43970</v>
      </c>
      <c r="B323" s="34" t="s">
        <v>207</v>
      </c>
      <c r="C323" s="34" t="s">
        <v>201</v>
      </c>
      <c r="D323" s="34" t="s">
        <v>1109</v>
      </c>
      <c r="E323" s="34" t="s">
        <v>1110</v>
      </c>
      <c r="F323" s="34" t="s">
        <v>1111</v>
      </c>
      <c r="G323" s="34" t="s">
        <v>287</v>
      </c>
      <c r="H323" s="33">
        <v>43992</v>
      </c>
      <c r="I323" s="34" t="s">
        <v>212</v>
      </c>
      <c r="J323" t="s">
        <v>165</v>
      </c>
    </row>
    <row r="324" spans="1:10" ht="15" customHeight="1" x14ac:dyDescent="0.45">
      <c r="A324" s="33">
        <v>43970</v>
      </c>
      <c r="B324" s="34" t="s">
        <v>194</v>
      </c>
      <c r="C324" s="34" t="s">
        <v>195</v>
      </c>
      <c r="D324" s="34" t="s">
        <v>1112</v>
      </c>
      <c r="E324" s="34" t="s">
        <v>1113</v>
      </c>
      <c r="F324" s="34" t="s">
        <v>1114</v>
      </c>
      <c r="G324" s="34" t="s">
        <v>34</v>
      </c>
      <c r="H324" s="33">
        <v>43983</v>
      </c>
      <c r="I324" s="34" t="s">
        <v>199</v>
      </c>
      <c r="J324" t="s">
        <v>163</v>
      </c>
    </row>
    <row r="325" spans="1:10" ht="15" customHeight="1" x14ac:dyDescent="0.45">
      <c r="A325" s="33">
        <v>43970</v>
      </c>
      <c r="B325" s="34" t="s">
        <v>207</v>
      </c>
      <c r="C325" s="34" t="s">
        <v>195</v>
      </c>
      <c r="D325" s="34" t="s">
        <v>1115</v>
      </c>
      <c r="E325" s="34" t="s">
        <v>1116</v>
      </c>
      <c r="F325" s="34" t="s">
        <v>1117</v>
      </c>
      <c r="G325" s="34" t="s">
        <v>1118</v>
      </c>
      <c r="H325" s="33">
        <v>44007</v>
      </c>
      <c r="I325" s="34" t="s">
        <v>199</v>
      </c>
      <c r="J325" t="s">
        <v>161</v>
      </c>
    </row>
    <row r="326" spans="1:10" ht="15" customHeight="1" x14ac:dyDescent="0.45">
      <c r="A326" s="33">
        <v>43970</v>
      </c>
      <c r="B326" s="34" t="s">
        <v>207</v>
      </c>
      <c r="C326" s="34" t="s">
        <v>195</v>
      </c>
      <c r="D326" s="34" t="s">
        <v>1119</v>
      </c>
      <c r="E326" s="34" t="s">
        <v>1120</v>
      </c>
      <c r="F326" s="34" t="s">
        <v>1121</v>
      </c>
      <c r="G326" s="34" t="s">
        <v>52</v>
      </c>
      <c r="H326" s="33">
        <v>43991</v>
      </c>
      <c r="I326" s="34" t="s">
        <v>259</v>
      </c>
      <c r="J326" t="s">
        <v>163</v>
      </c>
    </row>
    <row r="327" spans="1:10" ht="14.25" x14ac:dyDescent="0.45">
      <c r="A327" s="33">
        <v>43970</v>
      </c>
      <c r="B327" s="34" t="s">
        <v>207</v>
      </c>
      <c r="C327" s="34" t="s">
        <v>201</v>
      </c>
      <c r="D327" s="34" t="s">
        <v>1122</v>
      </c>
      <c r="E327" s="34" t="s">
        <v>1123</v>
      </c>
      <c r="F327" s="34" t="s">
        <v>1124</v>
      </c>
      <c r="G327" s="34" t="s">
        <v>34</v>
      </c>
      <c r="H327" s="33">
        <v>43991</v>
      </c>
      <c r="I327" s="34" t="s">
        <v>206</v>
      </c>
      <c r="J327" t="s">
        <v>163</v>
      </c>
    </row>
    <row r="328" spans="1:10" ht="15" customHeight="1" x14ac:dyDescent="0.45">
      <c r="A328" s="33">
        <v>43970</v>
      </c>
      <c r="B328" s="34" t="s">
        <v>194</v>
      </c>
      <c r="C328" s="34" t="s">
        <v>195</v>
      </c>
      <c r="D328" s="34" t="s">
        <v>1125</v>
      </c>
      <c r="E328" s="34" t="s">
        <v>1126</v>
      </c>
      <c r="F328" s="34" t="s">
        <v>1127</v>
      </c>
      <c r="G328" s="34" t="s">
        <v>61</v>
      </c>
      <c r="H328" s="33">
        <v>43983</v>
      </c>
      <c r="I328" s="34" t="s">
        <v>199</v>
      </c>
      <c r="J328" t="s">
        <v>165</v>
      </c>
    </row>
    <row r="329" spans="1:10" ht="15" customHeight="1" x14ac:dyDescent="0.45">
      <c r="A329" s="33">
        <v>43970</v>
      </c>
      <c r="B329" s="34" t="s">
        <v>194</v>
      </c>
      <c r="C329" s="34" t="s">
        <v>227</v>
      </c>
      <c r="D329" s="34" t="s">
        <v>1128</v>
      </c>
      <c r="E329" s="34" t="s">
        <v>1129</v>
      </c>
      <c r="F329" s="34" t="s">
        <v>576</v>
      </c>
      <c r="G329" s="34" t="s">
        <v>1130</v>
      </c>
      <c r="H329" s="33">
        <v>43992</v>
      </c>
      <c r="I329" s="34" t="s">
        <v>199</v>
      </c>
      <c r="J329" t="s">
        <v>162</v>
      </c>
    </row>
    <row r="330" spans="1:10" ht="15" customHeight="1" x14ac:dyDescent="0.45">
      <c r="A330" s="33">
        <v>43970</v>
      </c>
      <c r="B330" s="34" t="s">
        <v>194</v>
      </c>
      <c r="C330" s="34" t="s">
        <v>231</v>
      </c>
      <c r="D330" s="34" t="s">
        <v>1131</v>
      </c>
      <c r="E330" s="34" t="s">
        <v>552</v>
      </c>
      <c r="F330" s="34" t="s">
        <v>553</v>
      </c>
      <c r="G330" s="34" t="s">
        <v>157</v>
      </c>
      <c r="H330" s="33">
        <v>43977</v>
      </c>
      <c r="I330" s="34" t="s">
        <v>212</v>
      </c>
      <c r="J330" t="s">
        <v>162</v>
      </c>
    </row>
    <row r="331" spans="1:10" ht="14.25" x14ac:dyDescent="0.45">
      <c r="A331" s="33">
        <v>43970</v>
      </c>
      <c r="B331" s="34" t="s">
        <v>194</v>
      </c>
      <c r="C331" s="34" t="s">
        <v>237</v>
      </c>
      <c r="D331" s="34" t="s">
        <v>25</v>
      </c>
      <c r="E331" s="34" t="s">
        <v>1132</v>
      </c>
      <c r="F331" s="34" t="s">
        <v>1133</v>
      </c>
      <c r="G331" s="34" t="s">
        <v>66</v>
      </c>
      <c r="H331" s="33">
        <v>43985</v>
      </c>
      <c r="I331" s="34" t="s">
        <v>199</v>
      </c>
      <c r="J331" t="s">
        <v>163</v>
      </c>
    </row>
    <row r="332" spans="1:10" ht="14.25" x14ac:dyDescent="0.45">
      <c r="A332" s="33">
        <v>43971</v>
      </c>
      <c r="B332" s="34" t="s">
        <v>207</v>
      </c>
      <c r="C332" s="34" t="s">
        <v>195</v>
      </c>
      <c r="D332" s="34" t="s">
        <v>1134</v>
      </c>
      <c r="E332" s="34" t="s">
        <v>1135</v>
      </c>
      <c r="F332" s="34" t="s">
        <v>1136</v>
      </c>
      <c r="G332" s="34" t="s">
        <v>211</v>
      </c>
      <c r="H332" s="33">
        <v>43991</v>
      </c>
      <c r="I332" s="34" t="s">
        <v>259</v>
      </c>
      <c r="J332" t="s">
        <v>166</v>
      </c>
    </row>
    <row r="333" spans="1:10" ht="15" customHeight="1" x14ac:dyDescent="0.45">
      <c r="A333" s="33">
        <v>43971</v>
      </c>
      <c r="B333" s="34" t="s">
        <v>194</v>
      </c>
      <c r="C333" s="34" t="s">
        <v>231</v>
      </c>
      <c r="D333" s="34" t="s">
        <v>1137</v>
      </c>
      <c r="E333" s="34" t="s">
        <v>503</v>
      </c>
      <c r="F333" s="34" t="s">
        <v>504</v>
      </c>
      <c r="G333" s="34" t="s">
        <v>61</v>
      </c>
      <c r="H333" s="33">
        <v>43986</v>
      </c>
      <c r="I333" s="34" t="s">
        <v>259</v>
      </c>
      <c r="J333" t="s">
        <v>165</v>
      </c>
    </row>
    <row r="334" spans="1:10" ht="14.25" x14ac:dyDescent="0.45">
      <c r="A334" s="33">
        <v>43971</v>
      </c>
      <c r="B334" s="34" t="s">
        <v>194</v>
      </c>
      <c r="C334" s="34" t="s">
        <v>201</v>
      </c>
      <c r="D334" s="34" t="s">
        <v>1138</v>
      </c>
      <c r="E334" s="34" t="s">
        <v>1139</v>
      </c>
      <c r="F334" s="34" t="s">
        <v>1140</v>
      </c>
      <c r="G334" s="34" t="s">
        <v>128</v>
      </c>
      <c r="H334" s="33">
        <v>44075</v>
      </c>
      <c r="I334" s="34" t="s">
        <v>212</v>
      </c>
      <c r="J334" t="s">
        <v>164</v>
      </c>
    </row>
    <row r="335" spans="1:10" ht="15" customHeight="1" x14ac:dyDescent="0.45">
      <c r="A335" s="33">
        <v>43971</v>
      </c>
      <c r="B335" s="34" t="s">
        <v>194</v>
      </c>
      <c r="C335" s="34" t="s">
        <v>201</v>
      </c>
      <c r="D335" s="34" t="s">
        <v>1141</v>
      </c>
      <c r="E335" s="34" t="s">
        <v>1142</v>
      </c>
      <c r="F335" s="34" t="s">
        <v>1143</v>
      </c>
      <c r="G335" s="34" t="s">
        <v>221</v>
      </c>
      <c r="H335" s="33">
        <v>43985</v>
      </c>
      <c r="I335" s="34" t="s">
        <v>212</v>
      </c>
      <c r="J335" t="s">
        <v>161</v>
      </c>
    </row>
    <row r="336" spans="1:10" ht="15" customHeight="1" x14ac:dyDescent="0.45">
      <c r="A336" s="33">
        <v>43971</v>
      </c>
      <c r="B336" s="34" t="s">
        <v>194</v>
      </c>
      <c r="C336" s="34" t="s">
        <v>236</v>
      </c>
      <c r="D336" s="34" t="s">
        <v>1144</v>
      </c>
      <c r="E336" s="34" t="s">
        <v>1145</v>
      </c>
      <c r="F336" s="34" t="s">
        <v>1146</v>
      </c>
      <c r="G336" s="34" t="s">
        <v>34</v>
      </c>
      <c r="H336" s="33">
        <v>43985</v>
      </c>
      <c r="I336" s="34" t="s">
        <v>199</v>
      </c>
      <c r="J336" t="s">
        <v>163</v>
      </c>
    </row>
    <row r="337" spans="1:10" ht="14.25" x14ac:dyDescent="0.45">
      <c r="A337" s="33">
        <v>43971</v>
      </c>
      <c r="B337" s="34" t="s">
        <v>194</v>
      </c>
      <c r="C337" s="34" t="s">
        <v>231</v>
      </c>
      <c r="D337" s="34" t="s">
        <v>1147</v>
      </c>
      <c r="E337" s="34" t="s">
        <v>430</v>
      </c>
      <c r="F337" s="34" t="s">
        <v>431</v>
      </c>
      <c r="G337" s="34" t="s">
        <v>105</v>
      </c>
      <c r="H337" s="33">
        <v>43992</v>
      </c>
      <c r="I337" s="34" t="s">
        <v>212</v>
      </c>
      <c r="J337" t="s">
        <v>166</v>
      </c>
    </row>
    <row r="338" spans="1:10" ht="14.25" x14ac:dyDescent="0.45">
      <c r="A338" s="33">
        <v>43971</v>
      </c>
      <c r="B338" s="34" t="s">
        <v>207</v>
      </c>
      <c r="C338" s="34" t="s">
        <v>231</v>
      </c>
      <c r="D338" s="34" t="s">
        <v>1148</v>
      </c>
      <c r="E338" s="34" t="s">
        <v>485</v>
      </c>
      <c r="F338" s="34" t="s">
        <v>486</v>
      </c>
      <c r="G338" s="34" t="s">
        <v>487</v>
      </c>
      <c r="H338" s="33">
        <v>43990</v>
      </c>
      <c r="I338" s="34" t="s">
        <v>212</v>
      </c>
      <c r="J338" t="s">
        <v>162</v>
      </c>
    </row>
    <row r="339" spans="1:10" ht="14.25" x14ac:dyDescent="0.45">
      <c r="A339" s="33">
        <v>43971</v>
      </c>
      <c r="B339" s="34" t="s">
        <v>207</v>
      </c>
      <c r="C339" s="34" t="s">
        <v>195</v>
      </c>
      <c r="D339" s="34" t="s">
        <v>1149</v>
      </c>
      <c r="E339" s="34" t="s">
        <v>1150</v>
      </c>
      <c r="F339" s="34" t="s">
        <v>1151</v>
      </c>
      <c r="G339" s="34" t="s">
        <v>444</v>
      </c>
      <c r="H339" s="33">
        <v>44007</v>
      </c>
      <c r="I339" s="34" t="s">
        <v>199</v>
      </c>
      <c r="J339" t="s">
        <v>163</v>
      </c>
    </row>
    <row r="340" spans="1:10" ht="15" customHeight="1" x14ac:dyDescent="0.45">
      <c r="A340" s="33">
        <v>43971</v>
      </c>
      <c r="B340" s="34" t="s">
        <v>207</v>
      </c>
      <c r="C340" s="34" t="s">
        <v>195</v>
      </c>
      <c r="D340" s="34" t="s">
        <v>1152</v>
      </c>
      <c r="E340" s="34" t="s">
        <v>1153</v>
      </c>
      <c r="F340" s="34" t="s">
        <v>1070</v>
      </c>
      <c r="G340" s="34" t="s">
        <v>211</v>
      </c>
      <c r="H340" s="33">
        <v>43999</v>
      </c>
      <c r="I340" s="34" t="s">
        <v>212</v>
      </c>
      <c r="J340" t="s">
        <v>166</v>
      </c>
    </row>
    <row r="341" spans="1:10" ht="15" customHeight="1" x14ac:dyDescent="0.45">
      <c r="A341" s="33">
        <v>43971</v>
      </c>
      <c r="B341" s="34" t="s">
        <v>207</v>
      </c>
      <c r="C341" s="34" t="s">
        <v>231</v>
      </c>
      <c r="D341" s="34" t="s">
        <v>1154</v>
      </c>
      <c r="E341" s="34" t="s">
        <v>1155</v>
      </c>
      <c r="F341" s="34" t="s">
        <v>1156</v>
      </c>
      <c r="G341" s="34" t="s">
        <v>1077</v>
      </c>
      <c r="H341" s="33">
        <v>43986</v>
      </c>
      <c r="I341" s="34" t="s">
        <v>212</v>
      </c>
      <c r="J341" t="s">
        <v>175</v>
      </c>
    </row>
    <row r="342" spans="1:10" ht="15" customHeight="1" x14ac:dyDescent="0.45">
      <c r="A342" s="33">
        <v>43971</v>
      </c>
      <c r="B342" s="34" t="s">
        <v>194</v>
      </c>
      <c r="C342" s="34" t="s">
        <v>201</v>
      </c>
      <c r="D342" s="34" t="s">
        <v>1157</v>
      </c>
      <c r="E342" s="34" t="s">
        <v>1158</v>
      </c>
      <c r="F342" s="34" t="s">
        <v>1159</v>
      </c>
      <c r="G342" s="34" t="s">
        <v>157</v>
      </c>
      <c r="H342" s="33">
        <v>44015</v>
      </c>
      <c r="I342" s="34" t="s">
        <v>212</v>
      </c>
      <c r="J342" t="s">
        <v>162</v>
      </c>
    </row>
    <row r="343" spans="1:10" ht="15" customHeight="1" x14ac:dyDescent="0.45">
      <c r="A343" s="33">
        <v>43971</v>
      </c>
      <c r="B343" s="34" t="s">
        <v>194</v>
      </c>
      <c r="C343" s="34" t="s">
        <v>201</v>
      </c>
      <c r="D343" s="34" t="s">
        <v>1160</v>
      </c>
      <c r="E343" s="34" t="s">
        <v>1161</v>
      </c>
      <c r="F343" s="34" t="s">
        <v>1162</v>
      </c>
      <c r="G343" s="34" t="s">
        <v>444</v>
      </c>
      <c r="H343" s="33">
        <v>43992</v>
      </c>
      <c r="I343" s="34" t="s">
        <v>212</v>
      </c>
      <c r="J343" t="s">
        <v>163</v>
      </c>
    </row>
    <row r="344" spans="1:10" ht="15" customHeight="1" x14ac:dyDescent="0.45">
      <c r="A344" s="33">
        <v>43971</v>
      </c>
      <c r="B344" s="34" t="s">
        <v>194</v>
      </c>
      <c r="C344" s="34" t="s">
        <v>195</v>
      </c>
      <c r="D344" s="34" t="s">
        <v>1163</v>
      </c>
      <c r="E344" s="34" t="s">
        <v>1164</v>
      </c>
      <c r="F344" s="34" t="s">
        <v>1165</v>
      </c>
      <c r="G344" s="34" t="s">
        <v>105</v>
      </c>
      <c r="H344" s="33">
        <v>44029</v>
      </c>
      <c r="I344" s="34" t="s">
        <v>212</v>
      </c>
      <c r="J344" t="s">
        <v>166</v>
      </c>
    </row>
    <row r="345" spans="1:10" ht="14.25" x14ac:dyDescent="0.45">
      <c r="A345" s="33">
        <v>43973</v>
      </c>
      <c r="B345" s="34" t="s">
        <v>207</v>
      </c>
      <c r="C345" s="34" t="s">
        <v>201</v>
      </c>
      <c r="D345" s="34" t="s">
        <v>1166</v>
      </c>
      <c r="E345" s="34" t="s">
        <v>1167</v>
      </c>
      <c r="F345" s="34" t="s">
        <v>514</v>
      </c>
      <c r="G345" s="34" t="s">
        <v>52</v>
      </c>
      <c r="H345" s="33">
        <v>44006</v>
      </c>
      <c r="I345" s="34" t="s">
        <v>212</v>
      </c>
      <c r="J345" t="s">
        <v>163</v>
      </c>
    </row>
    <row r="346" spans="1:10" ht="14.25" x14ac:dyDescent="0.45">
      <c r="A346" s="33">
        <v>43973</v>
      </c>
      <c r="B346" s="34" t="s">
        <v>194</v>
      </c>
      <c r="C346" s="34" t="s">
        <v>201</v>
      </c>
      <c r="D346" s="34" t="s">
        <v>1168</v>
      </c>
      <c r="E346" s="34" t="s">
        <v>1169</v>
      </c>
      <c r="F346" s="34" t="s">
        <v>1170</v>
      </c>
      <c r="G346" s="34" t="s">
        <v>1118</v>
      </c>
      <c r="H346" s="33">
        <v>44015</v>
      </c>
      <c r="I346" s="34" t="s">
        <v>199</v>
      </c>
      <c r="J346" t="s">
        <v>161</v>
      </c>
    </row>
    <row r="347" spans="1:10" ht="14.25" x14ac:dyDescent="0.45">
      <c r="A347" s="33">
        <v>43974</v>
      </c>
      <c r="B347" s="34" t="s">
        <v>207</v>
      </c>
      <c r="C347" s="34" t="s">
        <v>195</v>
      </c>
      <c r="D347" s="34" t="s">
        <v>1171</v>
      </c>
      <c r="E347" s="34" t="s">
        <v>1172</v>
      </c>
      <c r="F347" s="34" t="s">
        <v>1173</v>
      </c>
      <c r="G347" s="34" t="s">
        <v>855</v>
      </c>
      <c r="H347" s="33">
        <v>43991</v>
      </c>
      <c r="I347" s="34" t="s">
        <v>259</v>
      </c>
      <c r="J347" t="s">
        <v>162</v>
      </c>
    </row>
    <row r="348" spans="1:10" ht="15" customHeight="1" x14ac:dyDescent="0.45">
      <c r="A348" s="33">
        <v>43973</v>
      </c>
      <c r="B348" s="34" t="s">
        <v>194</v>
      </c>
      <c r="C348" s="34" t="s">
        <v>237</v>
      </c>
      <c r="D348" s="34" t="s">
        <v>223</v>
      </c>
      <c r="E348" s="34" t="s">
        <v>2185</v>
      </c>
      <c r="F348" s="34" t="s">
        <v>2186</v>
      </c>
      <c r="G348" s="34" t="s">
        <v>105</v>
      </c>
      <c r="I348" s="34" t="s">
        <v>248</v>
      </c>
      <c r="J348" t="s">
        <v>166</v>
      </c>
    </row>
    <row r="349" spans="1:10" ht="14.25" x14ac:dyDescent="0.45">
      <c r="A349" s="33">
        <v>43975</v>
      </c>
      <c r="B349" s="34" t="s">
        <v>194</v>
      </c>
      <c r="C349" s="34" t="s">
        <v>201</v>
      </c>
      <c r="D349" s="34" t="s">
        <v>1174</v>
      </c>
      <c r="E349" s="34" t="s">
        <v>1175</v>
      </c>
      <c r="F349" s="34" t="s">
        <v>1176</v>
      </c>
      <c r="G349" s="34" t="s">
        <v>34</v>
      </c>
      <c r="H349" s="33">
        <v>44028</v>
      </c>
      <c r="I349" s="34" t="s">
        <v>212</v>
      </c>
      <c r="J349" t="s">
        <v>163</v>
      </c>
    </row>
    <row r="350" spans="1:10" ht="15" customHeight="1" x14ac:dyDescent="0.45">
      <c r="A350" s="33">
        <v>43976</v>
      </c>
      <c r="B350" s="34" t="s">
        <v>194</v>
      </c>
      <c r="C350" s="34" t="s">
        <v>231</v>
      </c>
      <c r="D350" s="34" t="s">
        <v>1177</v>
      </c>
      <c r="E350" s="34" t="s">
        <v>1178</v>
      </c>
      <c r="F350" s="34" t="s">
        <v>405</v>
      </c>
      <c r="G350" s="34" t="s">
        <v>34</v>
      </c>
      <c r="H350" s="33">
        <v>44004</v>
      </c>
      <c r="I350" s="34" t="s">
        <v>222</v>
      </c>
      <c r="J350" t="s">
        <v>163</v>
      </c>
    </row>
    <row r="351" spans="1:10" ht="15" customHeight="1" x14ac:dyDescent="0.45">
      <c r="A351" s="33">
        <v>43975</v>
      </c>
      <c r="B351" s="34" t="s">
        <v>194</v>
      </c>
      <c r="C351" s="34" t="s">
        <v>201</v>
      </c>
      <c r="D351" s="34" t="s">
        <v>1179</v>
      </c>
      <c r="E351" s="34" t="s">
        <v>1180</v>
      </c>
      <c r="F351" s="34" t="s">
        <v>1181</v>
      </c>
      <c r="G351" s="34" t="s">
        <v>34</v>
      </c>
      <c r="H351" s="33">
        <v>43997</v>
      </c>
      <c r="I351" s="34" t="s">
        <v>212</v>
      </c>
      <c r="J351" t="s">
        <v>163</v>
      </c>
    </row>
    <row r="352" spans="1:10" ht="14.25" x14ac:dyDescent="0.45">
      <c r="A352" s="33">
        <v>43976</v>
      </c>
      <c r="B352" s="34" t="s">
        <v>194</v>
      </c>
      <c r="C352" s="34" t="s">
        <v>231</v>
      </c>
      <c r="D352" s="34" t="s">
        <v>1182</v>
      </c>
      <c r="E352" s="34" t="s">
        <v>1183</v>
      </c>
      <c r="F352" s="34" t="s">
        <v>1184</v>
      </c>
      <c r="G352" s="34" t="s">
        <v>34</v>
      </c>
      <c r="H352" s="33">
        <v>44004</v>
      </c>
      <c r="I352" s="34" t="s">
        <v>212</v>
      </c>
      <c r="J352" t="s">
        <v>163</v>
      </c>
    </row>
    <row r="353" spans="1:10" ht="15" customHeight="1" x14ac:dyDescent="0.45">
      <c r="A353" s="33">
        <v>43976</v>
      </c>
      <c r="B353" s="34" t="s">
        <v>194</v>
      </c>
      <c r="C353" s="34" t="s">
        <v>201</v>
      </c>
      <c r="D353" s="34" t="s">
        <v>1185</v>
      </c>
      <c r="E353" s="34" t="s">
        <v>1186</v>
      </c>
      <c r="F353" s="34" t="s">
        <v>1187</v>
      </c>
      <c r="G353" s="34" t="s">
        <v>66</v>
      </c>
      <c r="H353" s="33">
        <v>43994</v>
      </c>
      <c r="I353" s="34" t="s">
        <v>212</v>
      </c>
      <c r="J353" t="s">
        <v>163</v>
      </c>
    </row>
    <row r="354" spans="1:10" ht="14.25" x14ac:dyDescent="0.45">
      <c r="A354" s="33">
        <v>43976</v>
      </c>
      <c r="B354" s="34" t="s">
        <v>194</v>
      </c>
      <c r="C354" s="34" t="s">
        <v>231</v>
      </c>
      <c r="D354" s="34" t="s">
        <v>1188</v>
      </c>
      <c r="E354" s="34" t="s">
        <v>752</v>
      </c>
      <c r="F354" s="34" t="s">
        <v>753</v>
      </c>
      <c r="G354" s="34" t="s">
        <v>1189</v>
      </c>
      <c r="H354" s="33">
        <v>43986</v>
      </c>
      <c r="I354" s="34" t="s">
        <v>212</v>
      </c>
      <c r="J354" t="s">
        <v>165</v>
      </c>
    </row>
    <row r="355" spans="1:10" ht="15" customHeight="1" x14ac:dyDescent="0.45">
      <c r="A355" s="33">
        <v>43976</v>
      </c>
      <c r="B355" s="34" t="s">
        <v>194</v>
      </c>
      <c r="C355" s="34" t="s">
        <v>201</v>
      </c>
      <c r="D355" s="34" t="s">
        <v>1190</v>
      </c>
      <c r="E355" s="34" t="s">
        <v>1191</v>
      </c>
      <c r="F355" s="34" t="s">
        <v>1192</v>
      </c>
      <c r="G355" s="34" t="s">
        <v>34</v>
      </c>
      <c r="H355" s="33">
        <v>43985</v>
      </c>
      <c r="I355" s="34" t="s">
        <v>212</v>
      </c>
      <c r="J355" t="s">
        <v>163</v>
      </c>
    </row>
    <row r="356" spans="1:10" ht="14.25" x14ac:dyDescent="0.45">
      <c r="A356" s="33">
        <v>43976</v>
      </c>
      <c r="B356" s="34" t="s">
        <v>194</v>
      </c>
      <c r="C356" s="34" t="s">
        <v>237</v>
      </c>
      <c r="D356" s="34" t="s">
        <v>26</v>
      </c>
      <c r="E356" s="34" t="s">
        <v>1193</v>
      </c>
      <c r="F356" s="34" t="s">
        <v>1194</v>
      </c>
      <c r="G356" s="34" t="s">
        <v>984</v>
      </c>
      <c r="H356" s="33">
        <v>43991</v>
      </c>
      <c r="I356" s="34" t="s">
        <v>199</v>
      </c>
      <c r="J356" t="s">
        <v>163</v>
      </c>
    </row>
    <row r="357" spans="1:10" ht="15" customHeight="1" x14ac:dyDescent="0.45">
      <c r="A357" s="33">
        <v>43977</v>
      </c>
      <c r="B357" s="34" t="s">
        <v>194</v>
      </c>
      <c r="C357" s="34" t="s">
        <v>195</v>
      </c>
      <c r="D357" s="34" t="s">
        <v>1195</v>
      </c>
      <c r="E357" s="34" t="s">
        <v>1196</v>
      </c>
      <c r="F357" s="34" t="s">
        <v>1197</v>
      </c>
      <c r="G357" s="34" t="s">
        <v>1198</v>
      </c>
      <c r="H357" s="33">
        <v>43985</v>
      </c>
      <c r="I357" s="34" t="s">
        <v>199</v>
      </c>
      <c r="J357" t="s">
        <v>175</v>
      </c>
    </row>
    <row r="358" spans="1:10" ht="14.25" x14ac:dyDescent="0.45">
      <c r="A358" s="33">
        <v>43977</v>
      </c>
      <c r="B358" s="34" t="s">
        <v>194</v>
      </c>
      <c r="C358" s="34" t="s">
        <v>195</v>
      </c>
      <c r="D358" s="34" t="s">
        <v>1199</v>
      </c>
      <c r="E358" s="34" t="s">
        <v>1200</v>
      </c>
      <c r="F358" s="34" t="s">
        <v>1201</v>
      </c>
      <c r="G358" s="34" t="s">
        <v>105</v>
      </c>
      <c r="H358" s="33">
        <v>43999</v>
      </c>
      <c r="I358" s="34" t="s">
        <v>199</v>
      </c>
      <c r="J358" t="s">
        <v>166</v>
      </c>
    </row>
    <row r="359" spans="1:10" ht="14.25" x14ac:dyDescent="0.45">
      <c r="A359" s="33">
        <v>43977</v>
      </c>
      <c r="B359" s="34" t="s">
        <v>194</v>
      </c>
      <c r="C359" s="34" t="s">
        <v>231</v>
      </c>
      <c r="D359" s="34" t="s">
        <v>1202</v>
      </c>
      <c r="E359" s="34" t="s">
        <v>313</v>
      </c>
      <c r="F359" s="34" t="s">
        <v>314</v>
      </c>
      <c r="G359" s="34" t="s">
        <v>221</v>
      </c>
      <c r="H359" s="33">
        <v>43991</v>
      </c>
      <c r="I359" s="34" t="s">
        <v>212</v>
      </c>
      <c r="J359" t="s">
        <v>161</v>
      </c>
    </row>
    <row r="360" spans="1:10" ht="14.25" x14ac:dyDescent="0.45">
      <c r="A360" s="33">
        <v>43977</v>
      </c>
      <c r="B360" s="34" t="s">
        <v>207</v>
      </c>
      <c r="C360" s="34" t="s">
        <v>201</v>
      </c>
      <c r="D360" s="34" t="s">
        <v>1203</v>
      </c>
      <c r="E360" s="34" t="s">
        <v>1204</v>
      </c>
      <c r="F360" s="34" t="s">
        <v>1205</v>
      </c>
      <c r="G360" s="34" t="s">
        <v>287</v>
      </c>
      <c r="H360" s="33">
        <v>44015</v>
      </c>
      <c r="I360" s="34" t="s">
        <v>212</v>
      </c>
      <c r="J360" t="s">
        <v>165</v>
      </c>
    </row>
    <row r="361" spans="1:10" ht="14.25" x14ac:dyDescent="0.45">
      <c r="A361" s="33">
        <v>43977</v>
      </c>
      <c r="B361" s="34" t="s">
        <v>194</v>
      </c>
      <c r="C361" s="34" t="s">
        <v>231</v>
      </c>
      <c r="D361" s="34" t="s">
        <v>1206</v>
      </c>
      <c r="E361" s="34" t="s">
        <v>282</v>
      </c>
      <c r="F361" s="34" t="s">
        <v>283</v>
      </c>
      <c r="G361" s="34" t="s">
        <v>34</v>
      </c>
      <c r="J361" t="s">
        <v>163</v>
      </c>
    </row>
    <row r="362" spans="1:10" ht="15" customHeight="1" x14ac:dyDescent="0.45">
      <c r="A362" s="33">
        <v>43977</v>
      </c>
      <c r="B362" s="34" t="s">
        <v>207</v>
      </c>
      <c r="C362" s="34" t="s">
        <v>195</v>
      </c>
      <c r="D362" s="34" t="s">
        <v>1207</v>
      </c>
      <c r="E362" s="34" t="s">
        <v>2187</v>
      </c>
      <c r="F362" s="34" t="s">
        <v>683</v>
      </c>
      <c r="G362" s="34" t="s">
        <v>684</v>
      </c>
      <c r="H362" s="33">
        <v>44075</v>
      </c>
      <c r="I362" s="34" t="s">
        <v>212</v>
      </c>
      <c r="J362" t="s">
        <v>163</v>
      </c>
    </row>
    <row r="363" spans="1:10" ht="15" customHeight="1" x14ac:dyDescent="0.45">
      <c r="A363" s="33">
        <v>43977</v>
      </c>
      <c r="B363" s="34" t="s">
        <v>194</v>
      </c>
      <c r="C363" s="34" t="s">
        <v>231</v>
      </c>
      <c r="D363" s="34" t="s">
        <v>1208</v>
      </c>
      <c r="E363" s="34" t="s">
        <v>302</v>
      </c>
      <c r="F363" s="34" t="s">
        <v>303</v>
      </c>
      <c r="G363" s="34" t="s">
        <v>52</v>
      </c>
      <c r="H363" s="33">
        <v>44055</v>
      </c>
      <c r="I363" s="34" t="s">
        <v>199</v>
      </c>
      <c r="J363" t="s">
        <v>163</v>
      </c>
    </row>
    <row r="364" spans="1:10" ht="15" customHeight="1" x14ac:dyDescent="0.45">
      <c r="A364" s="33">
        <v>43977</v>
      </c>
      <c r="B364" s="34" t="s">
        <v>194</v>
      </c>
      <c r="C364" s="34" t="s">
        <v>201</v>
      </c>
      <c r="D364" s="34" t="s">
        <v>1209</v>
      </c>
      <c r="E364" s="34" t="s">
        <v>1210</v>
      </c>
      <c r="F364" s="34" t="s">
        <v>1211</v>
      </c>
      <c r="G364" s="34" t="s">
        <v>586</v>
      </c>
      <c r="H364" s="33">
        <v>43985</v>
      </c>
      <c r="I364" s="34" t="s">
        <v>199</v>
      </c>
      <c r="J364" t="s">
        <v>162</v>
      </c>
    </row>
    <row r="365" spans="1:10" ht="15" customHeight="1" x14ac:dyDescent="0.45">
      <c r="A365" s="33">
        <v>43977</v>
      </c>
      <c r="B365" s="34" t="s">
        <v>194</v>
      </c>
      <c r="C365" s="34" t="s">
        <v>231</v>
      </c>
      <c r="D365" s="34" t="s">
        <v>1212</v>
      </c>
      <c r="E365" s="34" t="s">
        <v>353</v>
      </c>
      <c r="F365" s="34" t="s">
        <v>270</v>
      </c>
      <c r="G365" s="34" t="s">
        <v>34</v>
      </c>
      <c r="H365" s="33">
        <v>43991</v>
      </c>
      <c r="I365" s="34" t="s">
        <v>199</v>
      </c>
      <c r="J365" t="s">
        <v>163</v>
      </c>
    </row>
    <row r="366" spans="1:10" ht="15" customHeight="1" x14ac:dyDescent="0.45">
      <c r="A366" s="33">
        <v>43977</v>
      </c>
      <c r="B366" s="34" t="s">
        <v>207</v>
      </c>
      <c r="C366" s="34" t="s">
        <v>201</v>
      </c>
      <c r="D366" s="34" t="s">
        <v>1213</v>
      </c>
      <c r="E366" s="34" t="s">
        <v>1214</v>
      </c>
      <c r="F366" s="34" t="s">
        <v>1215</v>
      </c>
      <c r="G366" s="34" t="s">
        <v>52</v>
      </c>
      <c r="J366" t="s">
        <v>163</v>
      </c>
    </row>
    <row r="367" spans="1:10" ht="14.25" x14ac:dyDescent="0.45">
      <c r="A367" s="33">
        <v>43978</v>
      </c>
      <c r="B367" s="34" t="s">
        <v>194</v>
      </c>
      <c r="C367" s="34" t="s">
        <v>231</v>
      </c>
      <c r="D367" s="34" t="s">
        <v>1216</v>
      </c>
      <c r="E367" s="34" t="s">
        <v>215</v>
      </c>
      <c r="F367" s="34" t="s">
        <v>216</v>
      </c>
      <c r="G367" s="34" t="s">
        <v>34</v>
      </c>
      <c r="H367" s="33">
        <v>44000</v>
      </c>
      <c r="I367" s="34" t="s">
        <v>212</v>
      </c>
      <c r="J367" t="s">
        <v>163</v>
      </c>
    </row>
    <row r="368" spans="1:10" ht="15" customHeight="1" x14ac:dyDescent="0.45">
      <c r="A368" s="33">
        <v>43978</v>
      </c>
      <c r="B368" s="34" t="s">
        <v>194</v>
      </c>
      <c r="C368" s="34" t="s">
        <v>201</v>
      </c>
      <c r="D368" s="34" t="s">
        <v>1217</v>
      </c>
      <c r="E368" s="34" t="s">
        <v>1218</v>
      </c>
      <c r="F368" s="34" t="s">
        <v>1219</v>
      </c>
      <c r="G368" s="34" t="s">
        <v>211</v>
      </c>
      <c r="H368" s="33">
        <v>44005</v>
      </c>
      <c r="I368" s="34" t="s">
        <v>212</v>
      </c>
      <c r="J368" t="s">
        <v>166</v>
      </c>
    </row>
    <row r="369" spans="1:10" ht="15" customHeight="1" x14ac:dyDescent="0.45">
      <c r="A369" s="33">
        <v>43978</v>
      </c>
      <c r="B369" s="34" t="s">
        <v>194</v>
      </c>
      <c r="C369" s="34" t="s">
        <v>231</v>
      </c>
      <c r="D369" s="34" t="s">
        <v>1220</v>
      </c>
      <c r="E369" s="34" t="s">
        <v>1221</v>
      </c>
      <c r="F369" s="34" t="s">
        <v>1222</v>
      </c>
      <c r="G369" s="34" t="s">
        <v>157</v>
      </c>
      <c r="H369" s="33">
        <v>43990</v>
      </c>
      <c r="I369" s="34" t="s">
        <v>212</v>
      </c>
      <c r="J369" t="s">
        <v>162</v>
      </c>
    </row>
    <row r="370" spans="1:10" ht="15" customHeight="1" x14ac:dyDescent="0.45">
      <c r="A370" s="33">
        <v>43978</v>
      </c>
      <c r="B370" s="34" t="s">
        <v>194</v>
      </c>
      <c r="C370" s="34" t="s">
        <v>201</v>
      </c>
      <c r="D370" s="34" t="s">
        <v>1223</v>
      </c>
      <c r="E370" s="34" t="s">
        <v>1224</v>
      </c>
      <c r="F370" s="34" t="s">
        <v>1225</v>
      </c>
      <c r="G370" s="34" t="s">
        <v>52</v>
      </c>
      <c r="H370" s="33">
        <v>44083</v>
      </c>
      <c r="I370" s="34" t="s">
        <v>212</v>
      </c>
      <c r="J370" t="s">
        <v>163</v>
      </c>
    </row>
    <row r="371" spans="1:10" ht="14.25" x14ac:dyDescent="0.45">
      <c r="A371" s="33">
        <v>43978</v>
      </c>
      <c r="B371" s="34" t="s">
        <v>194</v>
      </c>
      <c r="C371" s="34" t="s">
        <v>231</v>
      </c>
      <c r="D371" s="34" t="s">
        <v>1226</v>
      </c>
      <c r="E371" s="34" t="s">
        <v>1227</v>
      </c>
      <c r="F371" s="34" t="s">
        <v>1228</v>
      </c>
      <c r="G371" s="34" t="s">
        <v>145</v>
      </c>
      <c r="H371" s="33">
        <v>43990</v>
      </c>
      <c r="I371" s="34" t="s">
        <v>212</v>
      </c>
      <c r="J371" t="s">
        <v>163</v>
      </c>
    </row>
    <row r="372" spans="1:10" ht="15" customHeight="1" x14ac:dyDescent="0.45">
      <c r="A372" s="33">
        <v>43979</v>
      </c>
      <c r="B372" s="34" t="s">
        <v>194</v>
      </c>
      <c r="C372" s="34" t="s">
        <v>231</v>
      </c>
      <c r="D372" s="34" t="s">
        <v>1229</v>
      </c>
      <c r="E372" s="34" t="s">
        <v>375</v>
      </c>
      <c r="F372" s="34" t="s">
        <v>376</v>
      </c>
      <c r="G372" s="34" t="s">
        <v>145</v>
      </c>
      <c r="H372" s="33">
        <v>44003</v>
      </c>
      <c r="I372" s="34" t="s">
        <v>212</v>
      </c>
      <c r="J372" t="s">
        <v>163</v>
      </c>
    </row>
    <row r="373" spans="1:10" ht="14.25" x14ac:dyDescent="0.45">
      <c r="A373" s="33">
        <v>43979</v>
      </c>
      <c r="B373" s="34" t="s">
        <v>207</v>
      </c>
      <c r="C373" s="34" t="s">
        <v>231</v>
      </c>
      <c r="D373" s="34" t="s">
        <v>1230</v>
      </c>
      <c r="E373" s="34" t="s">
        <v>1231</v>
      </c>
      <c r="F373" s="34" t="s">
        <v>894</v>
      </c>
      <c r="G373" s="34" t="s">
        <v>895</v>
      </c>
      <c r="H373" s="33">
        <v>43984</v>
      </c>
      <c r="I373" s="34" t="s">
        <v>212</v>
      </c>
      <c r="J373" t="s">
        <v>165</v>
      </c>
    </row>
    <row r="374" spans="1:10" ht="15" customHeight="1" x14ac:dyDescent="0.45">
      <c r="A374" s="33">
        <v>43978</v>
      </c>
      <c r="B374" s="34" t="s">
        <v>194</v>
      </c>
      <c r="C374" s="34" t="s">
        <v>195</v>
      </c>
      <c r="D374" s="34" t="s">
        <v>1232</v>
      </c>
      <c r="E374" s="34" t="s">
        <v>1233</v>
      </c>
      <c r="F374" s="34" t="s">
        <v>1234</v>
      </c>
      <c r="G374" s="34" t="s">
        <v>157</v>
      </c>
      <c r="H374" s="33">
        <v>43999</v>
      </c>
      <c r="I374" s="34" t="s">
        <v>212</v>
      </c>
      <c r="J374" t="s">
        <v>162</v>
      </c>
    </row>
    <row r="375" spans="1:10" ht="15" customHeight="1" x14ac:dyDescent="0.45">
      <c r="A375" s="33">
        <v>43978</v>
      </c>
      <c r="B375" s="34" t="s">
        <v>194</v>
      </c>
      <c r="C375" s="34" t="s">
        <v>201</v>
      </c>
      <c r="D375" s="34" t="s">
        <v>1235</v>
      </c>
      <c r="E375" s="34" t="s">
        <v>1236</v>
      </c>
      <c r="F375" s="34" t="s">
        <v>1237</v>
      </c>
      <c r="G375" s="34" t="s">
        <v>235</v>
      </c>
      <c r="H375" s="33">
        <v>43999</v>
      </c>
      <c r="I375" s="34" t="s">
        <v>212</v>
      </c>
      <c r="J375" t="s">
        <v>163</v>
      </c>
    </row>
    <row r="376" spans="1:10" ht="15" customHeight="1" x14ac:dyDescent="0.45">
      <c r="A376" s="33">
        <v>43979</v>
      </c>
      <c r="B376" s="34" t="s">
        <v>194</v>
      </c>
      <c r="C376" s="34" t="s">
        <v>195</v>
      </c>
      <c r="D376" s="34" t="s">
        <v>1238</v>
      </c>
      <c r="E376" s="34" t="s">
        <v>1239</v>
      </c>
      <c r="F376" s="34" t="s">
        <v>1240</v>
      </c>
      <c r="G376" s="34" t="s">
        <v>52</v>
      </c>
      <c r="H376" s="33">
        <v>44033</v>
      </c>
      <c r="I376" s="34" t="s">
        <v>212</v>
      </c>
      <c r="J376" t="s">
        <v>163</v>
      </c>
    </row>
    <row r="377" spans="1:10" ht="14.25" x14ac:dyDescent="0.45">
      <c r="A377" s="33">
        <v>43979</v>
      </c>
      <c r="B377" s="34" t="s">
        <v>207</v>
      </c>
      <c r="C377" s="34" t="s">
        <v>231</v>
      </c>
      <c r="D377" s="34" t="s">
        <v>1241</v>
      </c>
      <c r="E377" s="34" t="s">
        <v>289</v>
      </c>
      <c r="F377" s="34" t="s">
        <v>290</v>
      </c>
      <c r="G377" s="34" t="s">
        <v>34</v>
      </c>
      <c r="H377" s="33">
        <v>44013</v>
      </c>
      <c r="I377" s="34" t="s">
        <v>206</v>
      </c>
      <c r="J377" t="s">
        <v>163</v>
      </c>
    </row>
    <row r="378" spans="1:10" ht="14.25" x14ac:dyDescent="0.45">
      <c r="A378" s="33">
        <v>43979</v>
      </c>
      <c r="B378" s="34" t="s">
        <v>194</v>
      </c>
      <c r="C378" s="34" t="s">
        <v>231</v>
      </c>
      <c r="D378" s="34" t="s">
        <v>1242</v>
      </c>
      <c r="E378" s="34" t="s">
        <v>695</v>
      </c>
      <c r="F378" s="34" t="s">
        <v>696</v>
      </c>
      <c r="G378" s="34" t="s">
        <v>28</v>
      </c>
      <c r="H378" s="33">
        <v>43984</v>
      </c>
      <c r="I378" s="34" t="s">
        <v>212</v>
      </c>
      <c r="J378" t="s">
        <v>161</v>
      </c>
    </row>
    <row r="379" spans="1:10" ht="14.25" x14ac:dyDescent="0.45">
      <c r="A379" s="33">
        <v>43979</v>
      </c>
      <c r="B379" s="34" t="s">
        <v>194</v>
      </c>
      <c r="C379" s="34" t="s">
        <v>231</v>
      </c>
      <c r="D379" s="34" t="s">
        <v>1243</v>
      </c>
      <c r="E379" s="34" t="s">
        <v>334</v>
      </c>
      <c r="F379" s="34" t="s">
        <v>335</v>
      </c>
      <c r="G379" s="34" t="s">
        <v>52</v>
      </c>
      <c r="H379" s="33">
        <v>44020</v>
      </c>
      <c r="I379" s="34" t="s">
        <v>212</v>
      </c>
      <c r="J379" t="s">
        <v>163</v>
      </c>
    </row>
    <row r="380" spans="1:10" ht="15" customHeight="1" x14ac:dyDescent="0.45">
      <c r="A380" s="33">
        <v>43979</v>
      </c>
      <c r="B380" s="34" t="s">
        <v>194</v>
      </c>
      <c r="C380" s="34" t="s">
        <v>231</v>
      </c>
      <c r="D380" s="34" t="s">
        <v>1244</v>
      </c>
      <c r="E380" s="34" t="s">
        <v>1245</v>
      </c>
      <c r="F380" s="34" t="s">
        <v>373</v>
      </c>
      <c r="G380" s="34" t="s">
        <v>34</v>
      </c>
      <c r="H380" s="33">
        <v>44054</v>
      </c>
      <c r="I380" s="34" t="s">
        <v>212</v>
      </c>
      <c r="J380" t="s">
        <v>163</v>
      </c>
    </row>
    <row r="381" spans="1:10" ht="15" customHeight="1" x14ac:dyDescent="0.45">
      <c r="A381" s="33">
        <v>43979</v>
      </c>
      <c r="B381" s="34" t="s">
        <v>194</v>
      </c>
      <c r="C381" s="34" t="s">
        <v>195</v>
      </c>
      <c r="D381" s="34" t="s">
        <v>1246</v>
      </c>
      <c r="E381" s="34" t="s">
        <v>1247</v>
      </c>
      <c r="F381" s="34" t="s">
        <v>1248</v>
      </c>
      <c r="G381" s="34" t="s">
        <v>287</v>
      </c>
      <c r="H381" s="33">
        <v>44004</v>
      </c>
      <c r="I381" s="34" t="s">
        <v>212</v>
      </c>
      <c r="J381" t="s">
        <v>165</v>
      </c>
    </row>
    <row r="382" spans="1:10" ht="15" customHeight="1" x14ac:dyDescent="0.45">
      <c r="A382" s="33">
        <v>43980</v>
      </c>
      <c r="B382" s="34" t="s">
        <v>207</v>
      </c>
      <c r="C382" s="34" t="s">
        <v>195</v>
      </c>
      <c r="D382" s="34" t="s">
        <v>1249</v>
      </c>
      <c r="E382" s="34" t="s">
        <v>1250</v>
      </c>
      <c r="F382" s="34" t="s">
        <v>1251</v>
      </c>
      <c r="G382" s="34" t="s">
        <v>34</v>
      </c>
      <c r="H382" s="33">
        <v>43999</v>
      </c>
      <c r="I382" s="34" t="s">
        <v>212</v>
      </c>
      <c r="J382" t="s">
        <v>163</v>
      </c>
    </row>
    <row r="383" spans="1:10" ht="15" customHeight="1" x14ac:dyDescent="0.45">
      <c r="A383" s="33">
        <v>43979</v>
      </c>
      <c r="B383" s="34" t="s">
        <v>194</v>
      </c>
      <c r="C383" s="34" t="s">
        <v>195</v>
      </c>
      <c r="D383" s="34" t="s">
        <v>1252</v>
      </c>
      <c r="E383" s="34" t="s">
        <v>1253</v>
      </c>
      <c r="F383" s="34" t="s">
        <v>968</v>
      </c>
      <c r="G383" s="34" t="s">
        <v>34</v>
      </c>
      <c r="H383" s="33">
        <v>44033</v>
      </c>
      <c r="I383" s="34" t="s">
        <v>199</v>
      </c>
      <c r="J383" t="s">
        <v>163</v>
      </c>
    </row>
    <row r="384" spans="1:10" ht="14.25" x14ac:dyDescent="0.45">
      <c r="A384" s="33">
        <v>43979</v>
      </c>
      <c r="B384" s="34" t="s">
        <v>194</v>
      </c>
      <c r="C384" s="34" t="s">
        <v>195</v>
      </c>
      <c r="D384" s="34" t="s">
        <v>1254</v>
      </c>
      <c r="E384" s="34" t="s">
        <v>1255</v>
      </c>
      <c r="F384" s="34" t="s">
        <v>1256</v>
      </c>
      <c r="G384" s="34" t="s">
        <v>52</v>
      </c>
      <c r="H384" s="33">
        <v>44000</v>
      </c>
      <c r="I384" s="34" t="s">
        <v>212</v>
      </c>
      <c r="J384" t="s">
        <v>163</v>
      </c>
    </row>
    <row r="385" spans="1:10" ht="15" customHeight="1" x14ac:dyDescent="0.45">
      <c r="A385" s="33">
        <v>43980</v>
      </c>
      <c r="B385" s="34" t="s">
        <v>194</v>
      </c>
      <c r="C385" s="34" t="s">
        <v>231</v>
      </c>
      <c r="D385" s="34" t="s">
        <v>1257</v>
      </c>
      <c r="E385" s="34" t="s">
        <v>317</v>
      </c>
      <c r="F385" s="34" t="s">
        <v>318</v>
      </c>
      <c r="G385" s="34" t="s">
        <v>319</v>
      </c>
      <c r="H385" s="33">
        <v>44018</v>
      </c>
      <c r="I385" s="34" t="s">
        <v>212</v>
      </c>
      <c r="J385" t="s">
        <v>163</v>
      </c>
    </row>
    <row r="386" spans="1:10" ht="14.25" x14ac:dyDescent="0.45">
      <c r="A386" s="33">
        <v>43980</v>
      </c>
      <c r="B386" s="34" t="s">
        <v>194</v>
      </c>
      <c r="C386" s="34" t="s">
        <v>201</v>
      </c>
      <c r="D386" s="34" t="s">
        <v>1258</v>
      </c>
      <c r="E386" s="34" t="s">
        <v>1259</v>
      </c>
      <c r="F386" s="34" t="s">
        <v>1260</v>
      </c>
      <c r="G386" s="34" t="s">
        <v>127</v>
      </c>
      <c r="H386" s="33">
        <v>43991</v>
      </c>
      <c r="I386" s="34" t="s">
        <v>212</v>
      </c>
      <c r="J386" t="s">
        <v>164</v>
      </c>
    </row>
    <row r="387" spans="1:10" ht="14.25" x14ac:dyDescent="0.45">
      <c r="A387" s="33">
        <v>43980</v>
      </c>
      <c r="B387" s="34" t="s">
        <v>194</v>
      </c>
      <c r="C387" s="34" t="s">
        <v>195</v>
      </c>
      <c r="D387" s="34" t="s">
        <v>1261</v>
      </c>
      <c r="E387" s="34" t="s">
        <v>1262</v>
      </c>
      <c r="F387" s="34" t="s">
        <v>1263</v>
      </c>
      <c r="G387" s="34" t="s">
        <v>1264</v>
      </c>
      <c r="H387" s="33">
        <v>43999</v>
      </c>
      <c r="I387" s="34" t="s">
        <v>199</v>
      </c>
      <c r="J387" t="s">
        <v>162</v>
      </c>
    </row>
    <row r="388" spans="1:10" ht="15" customHeight="1" x14ac:dyDescent="0.45">
      <c r="A388" s="33">
        <v>43980</v>
      </c>
      <c r="B388" s="34" t="s">
        <v>194</v>
      </c>
      <c r="C388" s="34" t="s">
        <v>201</v>
      </c>
      <c r="D388" s="34" t="s">
        <v>1265</v>
      </c>
      <c r="E388" s="34" t="s">
        <v>1266</v>
      </c>
      <c r="F388" s="34" t="s">
        <v>1267</v>
      </c>
      <c r="G388" s="34" t="s">
        <v>52</v>
      </c>
      <c r="H388" s="33">
        <v>44011</v>
      </c>
      <c r="I388" s="34" t="s">
        <v>212</v>
      </c>
      <c r="J388" t="s">
        <v>163</v>
      </c>
    </row>
    <row r="389" spans="1:10" ht="14.25" x14ac:dyDescent="0.45">
      <c r="A389" s="33">
        <v>43980</v>
      </c>
      <c r="B389" s="34" t="s">
        <v>194</v>
      </c>
      <c r="C389" s="34" t="s">
        <v>227</v>
      </c>
      <c r="D389" s="34" t="s">
        <v>1268</v>
      </c>
      <c r="E389" s="34" t="s">
        <v>1269</v>
      </c>
      <c r="F389" s="34" t="s">
        <v>1270</v>
      </c>
      <c r="G389" s="34" t="s">
        <v>1271</v>
      </c>
      <c r="H389" s="33">
        <v>44035</v>
      </c>
      <c r="I389" s="34" t="s">
        <v>199</v>
      </c>
      <c r="J389" t="s">
        <v>166</v>
      </c>
    </row>
    <row r="390" spans="1:10" ht="14.25" x14ac:dyDescent="0.45">
      <c r="A390" s="33">
        <v>43980</v>
      </c>
      <c r="B390" s="34" t="s">
        <v>194</v>
      </c>
      <c r="C390" s="34" t="s">
        <v>227</v>
      </c>
      <c r="D390" s="34" t="s">
        <v>1272</v>
      </c>
      <c r="E390" s="34" t="s">
        <v>1273</v>
      </c>
      <c r="F390" s="34" t="s">
        <v>1274</v>
      </c>
      <c r="G390" s="34" t="s">
        <v>34</v>
      </c>
      <c r="H390" s="33">
        <v>44110</v>
      </c>
      <c r="I390" s="34" t="s">
        <v>212</v>
      </c>
      <c r="J390" t="s">
        <v>163</v>
      </c>
    </row>
    <row r="391" spans="1:10" ht="14.25" x14ac:dyDescent="0.45">
      <c r="A391" s="33">
        <v>43980</v>
      </c>
      <c r="B391" s="34" t="s">
        <v>207</v>
      </c>
      <c r="C391" s="34" t="s">
        <v>231</v>
      </c>
      <c r="D391" s="34" t="s">
        <v>1275</v>
      </c>
      <c r="E391" s="34" t="s">
        <v>1276</v>
      </c>
      <c r="F391" s="34" t="s">
        <v>1277</v>
      </c>
      <c r="G391" s="34" t="s">
        <v>684</v>
      </c>
      <c r="H391" s="33">
        <v>43996</v>
      </c>
      <c r="I391" s="34" t="s">
        <v>199</v>
      </c>
      <c r="J391" t="s">
        <v>163</v>
      </c>
    </row>
    <row r="392" spans="1:10" ht="14.25" x14ac:dyDescent="0.45">
      <c r="A392" s="33">
        <v>43980</v>
      </c>
      <c r="B392" s="34" t="s">
        <v>194</v>
      </c>
      <c r="C392" s="34" t="s">
        <v>201</v>
      </c>
      <c r="D392" s="34" t="s">
        <v>1278</v>
      </c>
      <c r="E392" s="34" t="s">
        <v>1279</v>
      </c>
      <c r="F392" s="34" t="s">
        <v>1280</v>
      </c>
      <c r="G392" s="34" t="s">
        <v>34</v>
      </c>
      <c r="H392" s="33">
        <v>44006</v>
      </c>
      <c r="I392" s="34" t="s">
        <v>212</v>
      </c>
      <c r="J392" t="s">
        <v>163</v>
      </c>
    </row>
    <row r="393" spans="1:10" ht="15" customHeight="1" x14ac:dyDescent="0.45">
      <c r="A393" s="33">
        <v>43981</v>
      </c>
      <c r="B393" s="34" t="s">
        <v>194</v>
      </c>
      <c r="C393" s="34" t="s">
        <v>195</v>
      </c>
      <c r="D393" s="34" t="s">
        <v>1281</v>
      </c>
      <c r="E393" s="34" t="s">
        <v>1282</v>
      </c>
      <c r="F393" s="34" t="s">
        <v>1237</v>
      </c>
      <c r="G393" s="34" t="s">
        <v>34</v>
      </c>
      <c r="H393" s="33">
        <v>43999</v>
      </c>
      <c r="I393" s="34" t="s">
        <v>199</v>
      </c>
      <c r="J393" t="s">
        <v>163</v>
      </c>
    </row>
    <row r="394" spans="1:10" ht="15" customHeight="1" x14ac:dyDescent="0.45">
      <c r="A394" s="33">
        <v>43982</v>
      </c>
      <c r="B394" s="34" t="s">
        <v>194</v>
      </c>
      <c r="C394" s="34" t="s">
        <v>236</v>
      </c>
      <c r="D394" s="34" t="s">
        <v>1283</v>
      </c>
      <c r="E394" s="34" t="s">
        <v>1284</v>
      </c>
      <c r="F394" s="34" t="s">
        <v>1285</v>
      </c>
      <c r="G394" s="34" t="s">
        <v>52</v>
      </c>
      <c r="H394" s="33">
        <v>43994</v>
      </c>
      <c r="I394" s="34" t="s">
        <v>206</v>
      </c>
      <c r="J394" t="s">
        <v>163</v>
      </c>
    </row>
    <row r="395" spans="1:10" ht="14.25" x14ac:dyDescent="0.45">
      <c r="A395" s="33">
        <v>43982</v>
      </c>
      <c r="B395" s="34" t="s">
        <v>194</v>
      </c>
      <c r="C395" s="34" t="s">
        <v>201</v>
      </c>
      <c r="D395" s="34" t="s">
        <v>1286</v>
      </c>
      <c r="E395" s="34" t="s">
        <v>1287</v>
      </c>
      <c r="F395" s="34" t="s">
        <v>1288</v>
      </c>
      <c r="G395" s="34" t="s">
        <v>105</v>
      </c>
      <c r="H395" s="33">
        <v>44083</v>
      </c>
      <c r="I395" s="34" t="s">
        <v>212</v>
      </c>
      <c r="J395" t="s">
        <v>166</v>
      </c>
    </row>
    <row r="396" spans="1:10" ht="14.25" x14ac:dyDescent="0.45">
      <c r="A396" s="33">
        <v>43982</v>
      </c>
      <c r="B396" s="34" t="s">
        <v>194</v>
      </c>
      <c r="C396" s="34" t="s">
        <v>195</v>
      </c>
      <c r="D396" s="34" t="s">
        <v>1289</v>
      </c>
      <c r="E396" s="34" t="s">
        <v>1290</v>
      </c>
      <c r="F396" s="34" t="s">
        <v>1291</v>
      </c>
      <c r="G396" s="34" t="s">
        <v>61</v>
      </c>
      <c r="H396" s="33">
        <v>44054</v>
      </c>
      <c r="I396" s="34" t="s">
        <v>199</v>
      </c>
      <c r="J396" t="s">
        <v>165</v>
      </c>
    </row>
    <row r="397" spans="1:10" ht="15" customHeight="1" x14ac:dyDescent="0.45">
      <c r="A397" s="33">
        <v>43982</v>
      </c>
      <c r="B397" s="34" t="s">
        <v>194</v>
      </c>
      <c r="C397" s="34" t="s">
        <v>231</v>
      </c>
      <c r="D397" s="34" t="s">
        <v>1292</v>
      </c>
      <c r="E397" s="34" t="s">
        <v>1293</v>
      </c>
      <c r="F397" s="34" t="s">
        <v>283</v>
      </c>
      <c r="G397" s="34" t="s">
        <v>34</v>
      </c>
      <c r="H397" s="33">
        <v>43990</v>
      </c>
      <c r="I397" s="34" t="s">
        <v>222</v>
      </c>
      <c r="J397" t="s">
        <v>163</v>
      </c>
    </row>
    <row r="398" spans="1:10" ht="14.25" x14ac:dyDescent="0.45">
      <c r="A398" s="33">
        <v>43983</v>
      </c>
      <c r="B398" s="34" t="s">
        <v>207</v>
      </c>
      <c r="C398" s="34" t="s">
        <v>236</v>
      </c>
      <c r="D398" s="34" t="s">
        <v>1294</v>
      </c>
      <c r="E398" s="34" t="s">
        <v>1295</v>
      </c>
      <c r="F398" s="34" t="s">
        <v>1296</v>
      </c>
      <c r="G398" s="34" t="s">
        <v>52</v>
      </c>
      <c r="H398" s="33">
        <v>43991</v>
      </c>
      <c r="I398" s="34" t="s">
        <v>212</v>
      </c>
      <c r="J398" t="s">
        <v>163</v>
      </c>
    </row>
    <row r="399" spans="1:10" ht="14.25" x14ac:dyDescent="0.45">
      <c r="A399" s="33">
        <v>43983</v>
      </c>
      <c r="B399" s="34" t="s">
        <v>194</v>
      </c>
      <c r="C399" s="34" t="s">
        <v>201</v>
      </c>
      <c r="D399" s="34" t="s">
        <v>1297</v>
      </c>
      <c r="E399" s="34" t="s">
        <v>1298</v>
      </c>
      <c r="F399" s="34" t="s">
        <v>1299</v>
      </c>
      <c r="G399" s="34" t="s">
        <v>127</v>
      </c>
      <c r="H399" s="33">
        <v>44026</v>
      </c>
      <c r="I399" s="34" t="s">
        <v>199</v>
      </c>
      <c r="J399" t="s">
        <v>164</v>
      </c>
    </row>
    <row r="400" spans="1:10" ht="15" customHeight="1" x14ac:dyDescent="0.45">
      <c r="A400" s="33">
        <v>43983</v>
      </c>
      <c r="B400" s="34" t="s">
        <v>194</v>
      </c>
      <c r="C400" s="34" t="s">
        <v>201</v>
      </c>
      <c r="D400" s="34" t="s">
        <v>2443</v>
      </c>
      <c r="E400" s="34" t="s">
        <v>2444</v>
      </c>
      <c r="F400" s="34" t="s">
        <v>2445</v>
      </c>
      <c r="G400" s="34" t="s">
        <v>2446</v>
      </c>
      <c r="H400" s="33">
        <v>44062</v>
      </c>
      <c r="I400" s="34" t="s">
        <v>212</v>
      </c>
      <c r="J400" t="s">
        <v>163</v>
      </c>
    </row>
    <row r="401" spans="1:10" ht="15" customHeight="1" x14ac:dyDescent="0.45">
      <c r="A401" s="33">
        <v>43984</v>
      </c>
      <c r="B401" s="34" t="s">
        <v>194</v>
      </c>
      <c r="C401" s="34" t="s">
        <v>231</v>
      </c>
      <c r="D401" s="34" t="s">
        <v>1300</v>
      </c>
      <c r="E401" s="34" t="s">
        <v>1301</v>
      </c>
      <c r="F401" s="34" t="s">
        <v>1302</v>
      </c>
      <c r="G401" s="34" t="s">
        <v>127</v>
      </c>
      <c r="H401" s="33">
        <v>44014</v>
      </c>
      <c r="I401" s="34" t="s">
        <v>212</v>
      </c>
      <c r="J401" t="s">
        <v>164</v>
      </c>
    </row>
    <row r="402" spans="1:10" ht="14.25" x14ac:dyDescent="0.45">
      <c r="A402" s="33">
        <v>43983</v>
      </c>
      <c r="B402" s="34" t="s">
        <v>194</v>
      </c>
      <c r="C402" s="34" t="s">
        <v>237</v>
      </c>
      <c r="D402" s="34" t="s">
        <v>1303</v>
      </c>
      <c r="E402" s="34" t="s">
        <v>1304</v>
      </c>
      <c r="F402" s="34" t="s">
        <v>311</v>
      </c>
      <c r="G402" s="34" t="s">
        <v>263</v>
      </c>
      <c r="H402" s="33">
        <v>43997</v>
      </c>
      <c r="I402" s="34" t="s">
        <v>222</v>
      </c>
      <c r="J402" t="s">
        <v>162</v>
      </c>
    </row>
    <row r="403" spans="1:10" ht="14.25" x14ac:dyDescent="0.45">
      <c r="A403" s="33">
        <v>43984</v>
      </c>
      <c r="B403" s="34" t="s">
        <v>194</v>
      </c>
      <c r="C403" s="34" t="s">
        <v>195</v>
      </c>
      <c r="D403" s="34" t="s">
        <v>1305</v>
      </c>
      <c r="E403" s="34" t="s">
        <v>1306</v>
      </c>
      <c r="F403" s="34" t="s">
        <v>1307</v>
      </c>
      <c r="G403" s="34" t="s">
        <v>287</v>
      </c>
      <c r="H403" s="33">
        <v>44006</v>
      </c>
      <c r="I403" s="34" t="s">
        <v>259</v>
      </c>
      <c r="J403" t="s">
        <v>165</v>
      </c>
    </row>
    <row r="404" spans="1:10" ht="15" customHeight="1" x14ac:dyDescent="0.45">
      <c r="A404" s="33">
        <v>43984</v>
      </c>
      <c r="B404" s="34" t="s">
        <v>194</v>
      </c>
      <c r="C404" s="34" t="s">
        <v>231</v>
      </c>
      <c r="D404" s="34" t="s">
        <v>1308</v>
      </c>
      <c r="E404" s="34" t="s">
        <v>1309</v>
      </c>
      <c r="F404" s="34" t="s">
        <v>1310</v>
      </c>
      <c r="G404" s="34" t="s">
        <v>61</v>
      </c>
      <c r="H404" s="33">
        <v>44005</v>
      </c>
      <c r="I404" s="34" t="s">
        <v>212</v>
      </c>
      <c r="J404" t="s">
        <v>165</v>
      </c>
    </row>
    <row r="405" spans="1:10" ht="15" customHeight="1" x14ac:dyDescent="0.45">
      <c r="A405" s="33">
        <v>43984</v>
      </c>
      <c r="B405" s="34" t="s">
        <v>194</v>
      </c>
      <c r="C405" s="34" t="s">
        <v>201</v>
      </c>
      <c r="D405" s="34" t="s">
        <v>1311</v>
      </c>
      <c r="E405" s="34" t="s">
        <v>1312</v>
      </c>
      <c r="F405" s="34" t="s">
        <v>1313</v>
      </c>
      <c r="G405" s="34" t="s">
        <v>287</v>
      </c>
      <c r="H405" s="33">
        <v>43997</v>
      </c>
      <c r="I405" s="34" t="s">
        <v>199</v>
      </c>
      <c r="J405" t="s">
        <v>165</v>
      </c>
    </row>
    <row r="406" spans="1:10" ht="15" customHeight="1" x14ac:dyDescent="0.45">
      <c r="A406" s="33">
        <v>43984</v>
      </c>
      <c r="B406" s="34" t="s">
        <v>207</v>
      </c>
      <c r="C406" s="34" t="s">
        <v>195</v>
      </c>
      <c r="D406" s="34" t="s">
        <v>1314</v>
      </c>
      <c r="E406" s="34" t="s">
        <v>1315</v>
      </c>
      <c r="F406" s="34" t="s">
        <v>1316</v>
      </c>
      <c r="G406" s="34" t="s">
        <v>52</v>
      </c>
      <c r="H406" s="33">
        <v>43991</v>
      </c>
      <c r="I406" s="34" t="s">
        <v>259</v>
      </c>
      <c r="J406" t="s">
        <v>163</v>
      </c>
    </row>
    <row r="407" spans="1:10" ht="15" customHeight="1" x14ac:dyDescent="0.45">
      <c r="A407" s="33">
        <v>43984</v>
      </c>
      <c r="B407" s="34" t="s">
        <v>194</v>
      </c>
      <c r="C407" s="34" t="s">
        <v>231</v>
      </c>
      <c r="D407" s="34" t="s">
        <v>1317</v>
      </c>
      <c r="E407" s="34" t="s">
        <v>890</v>
      </c>
      <c r="F407" s="34" t="s">
        <v>891</v>
      </c>
      <c r="G407" s="34" t="s">
        <v>52</v>
      </c>
      <c r="H407" s="33">
        <v>44000</v>
      </c>
      <c r="I407" s="34" t="s">
        <v>212</v>
      </c>
      <c r="J407" t="s">
        <v>163</v>
      </c>
    </row>
    <row r="408" spans="1:10" ht="14.25" x14ac:dyDescent="0.45">
      <c r="A408" s="33">
        <v>43984</v>
      </c>
      <c r="B408" s="34" t="s">
        <v>194</v>
      </c>
      <c r="C408" s="34" t="s">
        <v>201</v>
      </c>
      <c r="D408" s="34" t="s">
        <v>1318</v>
      </c>
      <c r="E408" s="34" t="s">
        <v>1319</v>
      </c>
      <c r="F408" s="34" t="s">
        <v>1320</v>
      </c>
      <c r="G408" s="34" t="s">
        <v>157</v>
      </c>
      <c r="H408" s="33">
        <v>44067</v>
      </c>
      <c r="I408" s="34" t="s">
        <v>199</v>
      </c>
      <c r="J408" t="s">
        <v>162</v>
      </c>
    </row>
    <row r="409" spans="1:10" ht="15" customHeight="1" x14ac:dyDescent="0.45">
      <c r="A409" s="33">
        <v>43985</v>
      </c>
      <c r="B409" s="34" t="s">
        <v>194</v>
      </c>
      <c r="C409" s="34" t="s">
        <v>231</v>
      </c>
      <c r="D409" s="34" t="s">
        <v>1321</v>
      </c>
      <c r="E409" s="34" t="s">
        <v>1322</v>
      </c>
      <c r="F409" s="34" t="s">
        <v>1323</v>
      </c>
      <c r="G409" s="34" t="s">
        <v>1324</v>
      </c>
      <c r="H409" s="33">
        <v>43993</v>
      </c>
      <c r="I409" s="34" t="s">
        <v>212</v>
      </c>
      <c r="J409" t="s">
        <v>166</v>
      </c>
    </row>
    <row r="410" spans="1:10" ht="15" customHeight="1" x14ac:dyDescent="0.45">
      <c r="A410" s="33">
        <v>43984</v>
      </c>
      <c r="B410" s="34" t="s">
        <v>207</v>
      </c>
      <c r="C410" s="34" t="s">
        <v>201</v>
      </c>
      <c r="D410" s="34" t="s">
        <v>1325</v>
      </c>
      <c r="E410" s="34" t="s">
        <v>1326</v>
      </c>
      <c r="F410" s="34" t="s">
        <v>1327</v>
      </c>
      <c r="G410" s="34" t="s">
        <v>709</v>
      </c>
      <c r="H410" s="33">
        <v>44013</v>
      </c>
      <c r="I410" s="34" t="s">
        <v>199</v>
      </c>
      <c r="J410" t="s">
        <v>161</v>
      </c>
    </row>
    <row r="411" spans="1:10" ht="14.25" x14ac:dyDescent="0.45">
      <c r="A411" s="33">
        <v>43984</v>
      </c>
      <c r="B411" s="34" t="s">
        <v>194</v>
      </c>
      <c r="C411" s="34" t="s">
        <v>195</v>
      </c>
      <c r="D411" s="34" t="s">
        <v>2447</v>
      </c>
      <c r="E411" s="34" t="s">
        <v>2448</v>
      </c>
      <c r="F411" s="34" t="s">
        <v>2449</v>
      </c>
      <c r="G411" s="34" t="s">
        <v>34</v>
      </c>
      <c r="J411" t="s">
        <v>163</v>
      </c>
    </row>
    <row r="412" spans="1:10" ht="15" customHeight="1" x14ac:dyDescent="0.45">
      <c r="A412" s="33">
        <v>43985</v>
      </c>
      <c r="B412" s="34" t="s">
        <v>194</v>
      </c>
      <c r="C412" s="34" t="s">
        <v>201</v>
      </c>
      <c r="D412" s="34" t="s">
        <v>1328</v>
      </c>
      <c r="E412" s="34" t="s">
        <v>1329</v>
      </c>
      <c r="F412" s="34" t="s">
        <v>1330</v>
      </c>
      <c r="G412" s="34" t="s">
        <v>61</v>
      </c>
      <c r="H412" s="33">
        <v>44062</v>
      </c>
      <c r="I412" s="34" t="s">
        <v>212</v>
      </c>
      <c r="J412" t="s">
        <v>165</v>
      </c>
    </row>
    <row r="413" spans="1:10" ht="15" customHeight="1" x14ac:dyDescent="0.45">
      <c r="A413" s="33">
        <v>43985</v>
      </c>
      <c r="B413" s="34" t="s">
        <v>194</v>
      </c>
      <c r="C413" s="34" t="s">
        <v>201</v>
      </c>
      <c r="D413" s="34" t="s">
        <v>1331</v>
      </c>
      <c r="E413" s="34" t="s">
        <v>1332</v>
      </c>
      <c r="F413" s="34" t="s">
        <v>1333</v>
      </c>
      <c r="G413" s="34" t="s">
        <v>221</v>
      </c>
      <c r="H413" s="33">
        <v>44013</v>
      </c>
      <c r="I413" s="34" t="s">
        <v>212</v>
      </c>
      <c r="J413" t="s">
        <v>161</v>
      </c>
    </row>
    <row r="414" spans="1:10" ht="15" customHeight="1" x14ac:dyDescent="0.45">
      <c r="A414" s="33">
        <v>43985</v>
      </c>
      <c r="B414" s="34" t="s">
        <v>194</v>
      </c>
      <c r="C414" s="34" t="s">
        <v>236</v>
      </c>
      <c r="D414" s="34" t="s">
        <v>1334</v>
      </c>
      <c r="E414" s="34" t="s">
        <v>1335</v>
      </c>
      <c r="F414" s="34" t="s">
        <v>274</v>
      </c>
      <c r="G414" s="34" t="s">
        <v>34</v>
      </c>
      <c r="H414" s="33">
        <v>43999</v>
      </c>
      <c r="I414" s="34" t="s">
        <v>212</v>
      </c>
      <c r="J414" t="s">
        <v>163</v>
      </c>
    </row>
    <row r="415" spans="1:10" ht="14.25" x14ac:dyDescent="0.45">
      <c r="A415" s="33">
        <v>43985</v>
      </c>
      <c r="B415" s="34" t="s">
        <v>194</v>
      </c>
      <c r="C415" s="34" t="s">
        <v>195</v>
      </c>
      <c r="D415" s="34" t="s">
        <v>1336</v>
      </c>
      <c r="E415" s="34" t="s">
        <v>1337</v>
      </c>
      <c r="F415" s="34" t="s">
        <v>1338</v>
      </c>
      <c r="G415" s="34" t="s">
        <v>105</v>
      </c>
      <c r="H415" s="33">
        <v>43999</v>
      </c>
      <c r="I415" s="34" t="s">
        <v>212</v>
      </c>
      <c r="J415" t="s">
        <v>166</v>
      </c>
    </row>
    <row r="416" spans="1:10" ht="14.25" x14ac:dyDescent="0.45">
      <c r="A416" s="33">
        <v>43985</v>
      </c>
      <c r="B416" s="34" t="s">
        <v>194</v>
      </c>
      <c r="C416" s="34" t="s">
        <v>195</v>
      </c>
      <c r="D416" s="34" t="s">
        <v>1339</v>
      </c>
      <c r="E416" s="34" t="s">
        <v>1340</v>
      </c>
      <c r="F416" s="34" t="s">
        <v>1341</v>
      </c>
      <c r="G416" s="34" t="s">
        <v>52</v>
      </c>
      <c r="H416" s="33">
        <v>44015</v>
      </c>
      <c r="I416" s="34" t="s">
        <v>212</v>
      </c>
      <c r="J416" t="s">
        <v>163</v>
      </c>
    </row>
    <row r="417" spans="1:10" ht="14.25" x14ac:dyDescent="0.45">
      <c r="A417" s="33">
        <v>43985</v>
      </c>
      <c r="B417" s="34" t="s">
        <v>194</v>
      </c>
      <c r="C417" s="34" t="s">
        <v>231</v>
      </c>
      <c r="D417" s="34" t="s">
        <v>1342</v>
      </c>
      <c r="E417" s="34" t="s">
        <v>1343</v>
      </c>
      <c r="F417" s="34" t="s">
        <v>1344</v>
      </c>
      <c r="G417" s="34" t="s">
        <v>157</v>
      </c>
      <c r="H417" s="33">
        <v>44026</v>
      </c>
      <c r="I417" s="34" t="s">
        <v>212</v>
      </c>
      <c r="J417" t="s">
        <v>162</v>
      </c>
    </row>
    <row r="418" spans="1:10" ht="14.25" x14ac:dyDescent="0.45">
      <c r="A418" s="33">
        <v>43986</v>
      </c>
      <c r="B418" s="34" t="s">
        <v>194</v>
      </c>
      <c r="C418" s="34" t="s">
        <v>231</v>
      </c>
      <c r="D418" s="34" t="s">
        <v>1345</v>
      </c>
      <c r="E418" s="34" t="s">
        <v>525</v>
      </c>
      <c r="F418" s="34" t="s">
        <v>526</v>
      </c>
      <c r="G418" s="34" t="s">
        <v>105</v>
      </c>
      <c r="H418" s="33">
        <v>43993</v>
      </c>
      <c r="I418" s="34" t="s">
        <v>212</v>
      </c>
      <c r="J418" t="s">
        <v>166</v>
      </c>
    </row>
    <row r="419" spans="1:10" ht="14.25" x14ac:dyDescent="0.45">
      <c r="A419" s="33">
        <v>43986</v>
      </c>
      <c r="B419" s="34" t="s">
        <v>194</v>
      </c>
      <c r="C419" s="34" t="s">
        <v>231</v>
      </c>
      <c r="D419" s="34" t="s">
        <v>1346</v>
      </c>
      <c r="E419" s="34" t="s">
        <v>1347</v>
      </c>
      <c r="F419" s="34" t="s">
        <v>526</v>
      </c>
      <c r="G419" s="34" t="s">
        <v>105</v>
      </c>
      <c r="H419" s="33">
        <v>44035</v>
      </c>
      <c r="I419" s="34" t="s">
        <v>212</v>
      </c>
      <c r="J419" t="s">
        <v>166</v>
      </c>
    </row>
    <row r="420" spans="1:10" ht="15" customHeight="1" x14ac:dyDescent="0.45">
      <c r="A420" s="33">
        <v>43987</v>
      </c>
      <c r="B420" s="34" t="s">
        <v>194</v>
      </c>
      <c r="C420" s="34" t="s">
        <v>231</v>
      </c>
      <c r="D420" s="34" t="s">
        <v>1348</v>
      </c>
      <c r="E420" s="34" t="s">
        <v>265</v>
      </c>
      <c r="F420" s="34" t="s">
        <v>266</v>
      </c>
      <c r="G420" s="34" t="s">
        <v>34</v>
      </c>
      <c r="H420" s="33">
        <v>44028</v>
      </c>
      <c r="I420" s="34" t="s">
        <v>212</v>
      </c>
      <c r="J420" t="s">
        <v>163</v>
      </c>
    </row>
    <row r="421" spans="1:10" ht="15" customHeight="1" x14ac:dyDescent="0.45">
      <c r="A421" s="33">
        <v>43986</v>
      </c>
      <c r="B421" s="34" t="s">
        <v>207</v>
      </c>
      <c r="C421" s="34" t="s">
        <v>195</v>
      </c>
      <c r="D421" s="34" t="s">
        <v>1349</v>
      </c>
      <c r="E421" s="34" t="s">
        <v>1350</v>
      </c>
      <c r="F421" s="34" t="s">
        <v>1351</v>
      </c>
      <c r="G421" s="34" t="s">
        <v>52</v>
      </c>
      <c r="H421" s="33">
        <v>44117</v>
      </c>
      <c r="I421" s="34" t="s">
        <v>206</v>
      </c>
      <c r="J421" t="s">
        <v>163</v>
      </c>
    </row>
    <row r="422" spans="1:10" ht="15" customHeight="1" x14ac:dyDescent="0.45">
      <c r="A422" s="33">
        <v>43986</v>
      </c>
      <c r="B422" s="34" t="s">
        <v>207</v>
      </c>
      <c r="C422" s="34" t="s">
        <v>195</v>
      </c>
      <c r="D422" s="34" t="s">
        <v>1352</v>
      </c>
      <c r="E422" s="34" t="s">
        <v>1353</v>
      </c>
      <c r="F422" s="34" t="s">
        <v>745</v>
      </c>
      <c r="G422" s="34" t="s">
        <v>746</v>
      </c>
      <c r="H422" s="33">
        <v>44020</v>
      </c>
      <c r="I422" s="34" t="s">
        <v>199</v>
      </c>
      <c r="J422" t="s">
        <v>162</v>
      </c>
    </row>
    <row r="423" spans="1:10" ht="15" customHeight="1" x14ac:dyDescent="0.45">
      <c r="A423" s="33">
        <v>43986</v>
      </c>
      <c r="B423" s="34" t="s">
        <v>194</v>
      </c>
      <c r="C423" s="34" t="s">
        <v>201</v>
      </c>
      <c r="D423" s="34" t="s">
        <v>1354</v>
      </c>
      <c r="E423" s="34" t="s">
        <v>1355</v>
      </c>
      <c r="F423" s="34" t="s">
        <v>1356</v>
      </c>
      <c r="G423" s="34" t="s">
        <v>34</v>
      </c>
      <c r="H423" s="33">
        <v>44026</v>
      </c>
      <c r="I423" s="34" t="s">
        <v>212</v>
      </c>
      <c r="J423" t="s">
        <v>163</v>
      </c>
    </row>
    <row r="424" spans="1:10" ht="15" customHeight="1" x14ac:dyDescent="0.45">
      <c r="A424" s="33">
        <v>43987</v>
      </c>
      <c r="B424" s="34" t="s">
        <v>194</v>
      </c>
      <c r="C424" s="34" t="s">
        <v>231</v>
      </c>
      <c r="D424" s="34" t="s">
        <v>1357</v>
      </c>
      <c r="E424" s="34" t="s">
        <v>1358</v>
      </c>
      <c r="F424" s="34" t="s">
        <v>1359</v>
      </c>
      <c r="G424" s="34" t="s">
        <v>263</v>
      </c>
      <c r="H424" s="33">
        <v>44026</v>
      </c>
      <c r="I424" s="34" t="s">
        <v>259</v>
      </c>
      <c r="J424" t="s">
        <v>162</v>
      </c>
    </row>
    <row r="425" spans="1:10" ht="15" customHeight="1" x14ac:dyDescent="0.45">
      <c r="A425" s="33">
        <v>43987</v>
      </c>
      <c r="B425" s="34" t="s">
        <v>194</v>
      </c>
      <c r="C425" s="34" t="s">
        <v>231</v>
      </c>
      <c r="D425" s="34" t="s">
        <v>1360</v>
      </c>
      <c r="E425" s="34" t="s">
        <v>1361</v>
      </c>
      <c r="F425" s="34" t="s">
        <v>1362</v>
      </c>
      <c r="G425" s="34" t="s">
        <v>1363</v>
      </c>
      <c r="H425" s="33">
        <v>43993</v>
      </c>
      <c r="I425" s="34" t="s">
        <v>212</v>
      </c>
      <c r="J425" t="s">
        <v>175</v>
      </c>
    </row>
    <row r="426" spans="1:10" ht="14.25" x14ac:dyDescent="0.45">
      <c r="A426" s="33">
        <v>43987</v>
      </c>
      <c r="B426" s="34" t="s">
        <v>194</v>
      </c>
      <c r="C426" s="34" t="s">
        <v>201</v>
      </c>
      <c r="D426" s="34" t="s">
        <v>1364</v>
      </c>
      <c r="E426" s="34" t="s">
        <v>1365</v>
      </c>
      <c r="F426" s="34" t="s">
        <v>659</v>
      </c>
      <c r="G426" s="34" t="s">
        <v>52</v>
      </c>
      <c r="H426" s="33">
        <v>44028</v>
      </c>
      <c r="I426" s="34" t="s">
        <v>212</v>
      </c>
      <c r="J426" t="s">
        <v>163</v>
      </c>
    </row>
    <row r="427" spans="1:10" ht="15" customHeight="1" x14ac:dyDescent="0.45">
      <c r="A427" s="33">
        <v>43989</v>
      </c>
      <c r="B427" s="34" t="s">
        <v>194</v>
      </c>
      <c r="C427" s="34" t="s">
        <v>195</v>
      </c>
      <c r="D427" s="34" t="s">
        <v>1366</v>
      </c>
      <c r="E427" s="34" t="s">
        <v>1367</v>
      </c>
      <c r="F427" s="34" t="s">
        <v>431</v>
      </c>
      <c r="G427" s="34" t="s">
        <v>105</v>
      </c>
      <c r="H427" s="33">
        <v>43999</v>
      </c>
      <c r="I427" s="34" t="s">
        <v>212</v>
      </c>
      <c r="J427" t="s">
        <v>166</v>
      </c>
    </row>
    <row r="428" spans="1:10" ht="15" customHeight="1" x14ac:dyDescent="0.45">
      <c r="A428" s="33">
        <v>43989</v>
      </c>
      <c r="B428" s="34" t="s">
        <v>194</v>
      </c>
      <c r="C428" s="34" t="s">
        <v>231</v>
      </c>
      <c r="D428" s="34" t="s">
        <v>1368</v>
      </c>
      <c r="E428" s="34" t="s">
        <v>637</v>
      </c>
      <c r="F428" s="34" t="s">
        <v>635</v>
      </c>
      <c r="G428" s="34" t="s">
        <v>287</v>
      </c>
      <c r="H428" s="33">
        <v>43999</v>
      </c>
      <c r="I428" s="34" t="s">
        <v>212</v>
      </c>
      <c r="J428" t="s">
        <v>165</v>
      </c>
    </row>
    <row r="429" spans="1:10" ht="14.25" x14ac:dyDescent="0.45">
      <c r="A429" s="33">
        <v>43990</v>
      </c>
      <c r="B429" s="34" t="s">
        <v>207</v>
      </c>
      <c r="C429" s="34" t="s">
        <v>195</v>
      </c>
      <c r="D429" s="34" t="s">
        <v>1369</v>
      </c>
      <c r="E429" s="34" t="s">
        <v>1370</v>
      </c>
      <c r="F429" s="34" t="s">
        <v>1371</v>
      </c>
      <c r="G429" s="34" t="s">
        <v>128</v>
      </c>
      <c r="H429" s="33">
        <v>44053</v>
      </c>
      <c r="I429" s="34" t="s">
        <v>206</v>
      </c>
      <c r="J429" t="s">
        <v>164</v>
      </c>
    </row>
    <row r="430" spans="1:10" ht="14.25" x14ac:dyDescent="0.45">
      <c r="A430" s="33">
        <v>43990</v>
      </c>
      <c r="B430" s="34" t="s">
        <v>194</v>
      </c>
      <c r="C430" s="34" t="s">
        <v>195</v>
      </c>
      <c r="D430" s="34" t="s">
        <v>1372</v>
      </c>
      <c r="E430" s="34" t="s">
        <v>1373</v>
      </c>
      <c r="F430" s="34" t="s">
        <v>1374</v>
      </c>
      <c r="G430" s="34" t="s">
        <v>263</v>
      </c>
      <c r="H430" s="33">
        <v>44062</v>
      </c>
      <c r="I430" s="34" t="s">
        <v>212</v>
      </c>
      <c r="J430" t="s">
        <v>162</v>
      </c>
    </row>
    <row r="431" spans="1:10" ht="15" customHeight="1" x14ac:dyDescent="0.45">
      <c r="A431" s="33">
        <v>43989</v>
      </c>
      <c r="B431" s="34" t="s">
        <v>194</v>
      </c>
      <c r="C431" s="34" t="s">
        <v>231</v>
      </c>
      <c r="D431" s="34" t="s">
        <v>1375</v>
      </c>
      <c r="E431" s="34" t="s">
        <v>1376</v>
      </c>
      <c r="F431" s="34" t="s">
        <v>1377</v>
      </c>
      <c r="G431" s="34" t="s">
        <v>127</v>
      </c>
      <c r="H431" s="33">
        <v>44005</v>
      </c>
      <c r="I431" s="34" t="s">
        <v>212</v>
      </c>
      <c r="J431" t="s">
        <v>164</v>
      </c>
    </row>
    <row r="432" spans="1:10" ht="15" customHeight="1" x14ac:dyDescent="0.45">
      <c r="A432" s="33">
        <v>43990</v>
      </c>
      <c r="B432" s="34" t="s">
        <v>207</v>
      </c>
      <c r="C432" s="34" t="s">
        <v>236</v>
      </c>
      <c r="D432" s="34" t="s">
        <v>1378</v>
      </c>
      <c r="E432" s="34" t="s">
        <v>1379</v>
      </c>
      <c r="F432" s="34" t="s">
        <v>1380</v>
      </c>
      <c r="G432" s="34" t="s">
        <v>511</v>
      </c>
      <c r="H432" s="33">
        <v>44013</v>
      </c>
      <c r="I432" s="34" t="s">
        <v>199</v>
      </c>
      <c r="J432" t="s">
        <v>162</v>
      </c>
    </row>
    <row r="433" spans="1:10" ht="14.25" x14ac:dyDescent="0.45">
      <c r="A433" s="33">
        <v>43990</v>
      </c>
      <c r="B433" s="34" t="s">
        <v>194</v>
      </c>
      <c r="C433" s="34" t="s">
        <v>231</v>
      </c>
      <c r="D433" s="34" t="s">
        <v>1381</v>
      </c>
      <c r="E433" s="34" t="s">
        <v>459</v>
      </c>
      <c r="F433" s="34" t="s">
        <v>460</v>
      </c>
      <c r="G433" s="34" t="s">
        <v>157</v>
      </c>
      <c r="H433" s="33">
        <v>44018</v>
      </c>
      <c r="I433" s="34" t="s">
        <v>212</v>
      </c>
      <c r="J433" t="s">
        <v>162</v>
      </c>
    </row>
    <row r="434" spans="1:10" ht="15" customHeight="1" x14ac:dyDescent="0.45">
      <c r="A434" s="33">
        <v>43990</v>
      </c>
      <c r="B434" s="34" t="s">
        <v>194</v>
      </c>
      <c r="C434" s="34" t="s">
        <v>201</v>
      </c>
      <c r="D434" s="34" t="s">
        <v>1382</v>
      </c>
      <c r="E434" s="34" t="s">
        <v>1383</v>
      </c>
      <c r="F434" s="34" t="s">
        <v>1384</v>
      </c>
      <c r="G434" s="34" t="s">
        <v>746</v>
      </c>
      <c r="H434" s="33">
        <v>44013</v>
      </c>
      <c r="I434" s="34" t="s">
        <v>212</v>
      </c>
      <c r="J434" t="s">
        <v>162</v>
      </c>
    </row>
    <row r="435" spans="1:10" ht="15" customHeight="1" x14ac:dyDescent="0.45">
      <c r="A435" s="33">
        <v>43990</v>
      </c>
      <c r="B435" s="34" t="s">
        <v>194</v>
      </c>
      <c r="C435" s="34" t="s">
        <v>236</v>
      </c>
      <c r="D435" s="34" t="s">
        <v>1385</v>
      </c>
      <c r="E435" s="34" t="s">
        <v>1386</v>
      </c>
      <c r="F435" s="34" t="s">
        <v>1387</v>
      </c>
      <c r="G435" s="34" t="s">
        <v>61</v>
      </c>
      <c r="H435" s="33">
        <v>44005</v>
      </c>
      <c r="I435" s="34" t="s">
        <v>222</v>
      </c>
      <c r="J435" t="s">
        <v>165</v>
      </c>
    </row>
    <row r="436" spans="1:10" ht="15" customHeight="1" x14ac:dyDescent="0.45">
      <c r="A436" s="33">
        <v>43991</v>
      </c>
      <c r="B436" s="34" t="s">
        <v>207</v>
      </c>
      <c r="C436" s="34" t="s">
        <v>195</v>
      </c>
      <c r="D436" s="34" t="s">
        <v>2450</v>
      </c>
      <c r="E436" s="34" t="s">
        <v>2451</v>
      </c>
      <c r="F436" s="34" t="s">
        <v>2452</v>
      </c>
      <c r="G436" s="34" t="s">
        <v>61</v>
      </c>
      <c r="H436" s="33">
        <v>44007</v>
      </c>
      <c r="I436" s="34" t="s">
        <v>199</v>
      </c>
      <c r="J436" t="s">
        <v>165</v>
      </c>
    </row>
    <row r="437" spans="1:10" ht="14.25" x14ac:dyDescent="0.45">
      <c r="A437" s="33">
        <v>43991</v>
      </c>
      <c r="B437" s="34" t="s">
        <v>194</v>
      </c>
      <c r="C437" s="34" t="s">
        <v>231</v>
      </c>
      <c r="D437" s="34" t="s">
        <v>1388</v>
      </c>
      <c r="E437" s="34" t="s">
        <v>717</v>
      </c>
      <c r="F437" s="34" t="s">
        <v>718</v>
      </c>
      <c r="G437" s="34" t="s">
        <v>34</v>
      </c>
      <c r="H437" s="33">
        <v>44005</v>
      </c>
      <c r="I437" s="34" t="s">
        <v>212</v>
      </c>
      <c r="J437" t="s">
        <v>163</v>
      </c>
    </row>
    <row r="438" spans="1:10" ht="15" customHeight="1" x14ac:dyDescent="0.45">
      <c r="A438" s="33">
        <v>43991</v>
      </c>
      <c r="B438" s="34" t="s">
        <v>194</v>
      </c>
      <c r="C438" s="34" t="s">
        <v>195</v>
      </c>
      <c r="D438" s="34" t="s">
        <v>1389</v>
      </c>
      <c r="E438" s="34" t="s">
        <v>1390</v>
      </c>
      <c r="F438" s="34" t="s">
        <v>1391</v>
      </c>
      <c r="G438" s="34" t="s">
        <v>263</v>
      </c>
      <c r="H438" s="33">
        <v>44007</v>
      </c>
      <c r="I438" s="34" t="s">
        <v>199</v>
      </c>
      <c r="J438" t="s">
        <v>162</v>
      </c>
    </row>
    <row r="439" spans="1:10" ht="15" customHeight="1" x14ac:dyDescent="0.45">
      <c r="A439" s="33">
        <v>43991</v>
      </c>
      <c r="B439" s="34" t="s">
        <v>194</v>
      </c>
      <c r="C439" s="34" t="s">
        <v>231</v>
      </c>
      <c r="D439" s="34" t="s">
        <v>1392</v>
      </c>
      <c r="E439" s="34" t="s">
        <v>449</v>
      </c>
      <c r="F439" s="34" t="s">
        <v>450</v>
      </c>
      <c r="G439" s="34" t="s">
        <v>61</v>
      </c>
      <c r="H439" s="33">
        <v>44007</v>
      </c>
      <c r="I439" s="34" t="s">
        <v>212</v>
      </c>
      <c r="J439" t="s">
        <v>165</v>
      </c>
    </row>
    <row r="440" spans="1:10" ht="15" customHeight="1" x14ac:dyDescent="0.45">
      <c r="A440" s="33">
        <v>43992</v>
      </c>
      <c r="B440" s="34" t="s">
        <v>194</v>
      </c>
      <c r="C440" s="34" t="s">
        <v>195</v>
      </c>
      <c r="D440" s="34" t="s">
        <v>1393</v>
      </c>
      <c r="E440" s="34" t="s">
        <v>1394</v>
      </c>
      <c r="F440" s="34" t="s">
        <v>1395</v>
      </c>
      <c r="G440" s="34" t="s">
        <v>61</v>
      </c>
      <c r="H440" s="33">
        <v>44006</v>
      </c>
      <c r="I440" s="34" t="s">
        <v>199</v>
      </c>
      <c r="J440" t="s">
        <v>165</v>
      </c>
    </row>
    <row r="441" spans="1:10" ht="14.25" x14ac:dyDescent="0.45">
      <c r="A441" s="33">
        <v>43992</v>
      </c>
      <c r="B441" s="34" t="s">
        <v>207</v>
      </c>
      <c r="C441" s="34" t="s">
        <v>201</v>
      </c>
      <c r="D441" s="34" t="s">
        <v>1396</v>
      </c>
      <c r="E441" s="34" t="s">
        <v>1397</v>
      </c>
      <c r="F441" s="34" t="s">
        <v>532</v>
      </c>
      <c r="G441" s="34" t="s">
        <v>105</v>
      </c>
      <c r="H441" s="33">
        <v>44061</v>
      </c>
      <c r="I441" s="34" t="s">
        <v>206</v>
      </c>
      <c r="J441" t="s">
        <v>166</v>
      </c>
    </row>
    <row r="442" spans="1:10" ht="15" customHeight="1" x14ac:dyDescent="0.45">
      <c r="A442" s="33">
        <v>43992</v>
      </c>
      <c r="B442" s="34" t="s">
        <v>194</v>
      </c>
      <c r="C442" s="34" t="s">
        <v>201</v>
      </c>
      <c r="D442" s="34" t="s">
        <v>1398</v>
      </c>
      <c r="E442" s="34" t="s">
        <v>1399</v>
      </c>
      <c r="F442" s="34" t="s">
        <v>1083</v>
      </c>
      <c r="G442" s="34" t="s">
        <v>127</v>
      </c>
      <c r="H442" s="33">
        <v>44012</v>
      </c>
      <c r="I442" s="34" t="s">
        <v>212</v>
      </c>
      <c r="J442" t="s">
        <v>164</v>
      </c>
    </row>
    <row r="443" spans="1:10" ht="14.25" x14ac:dyDescent="0.45">
      <c r="A443" s="33">
        <v>43992</v>
      </c>
      <c r="B443" s="34" t="s">
        <v>207</v>
      </c>
      <c r="C443" s="34" t="s">
        <v>195</v>
      </c>
      <c r="D443" s="34" t="s">
        <v>1400</v>
      </c>
      <c r="E443" s="34" t="s">
        <v>1401</v>
      </c>
      <c r="F443" s="34" t="s">
        <v>1402</v>
      </c>
      <c r="G443" s="34" t="s">
        <v>52</v>
      </c>
      <c r="H443" s="33">
        <v>44053</v>
      </c>
      <c r="I443" s="34" t="s">
        <v>206</v>
      </c>
      <c r="J443" t="s">
        <v>163</v>
      </c>
    </row>
    <row r="444" spans="1:10" ht="15" customHeight="1" x14ac:dyDescent="0.45">
      <c r="A444" s="33">
        <v>43992</v>
      </c>
      <c r="B444" s="34" t="s">
        <v>207</v>
      </c>
      <c r="C444" s="34" t="s">
        <v>236</v>
      </c>
      <c r="D444" s="34" t="s">
        <v>1403</v>
      </c>
      <c r="E444" s="34" t="s">
        <v>1404</v>
      </c>
      <c r="F444" s="34" t="s">
        <v>1405</v>
      </c>
      <c r="G444" s="34" t="s">
        <v>1406</v>
      </c>
      <c r="H444" s="33">
        <v>44078</v>
      </c>
      <c r="I444" s="34" t="s">
        <v>212</v>
      </c>
      <c r="J444" t="s">
        <v>162</v>
      </c>
    </row>
    <row r="445" spans="1:10" ht="14.25" x14ac:dyDescent="0.45">
      <c r="A445" s="33">
        <v>43992</v>
      </c>
      <c r="B445" s="34" t="s">
        <v>194</v>
      </c>
      <c r="C445" s="34" t="s">
        <v>195</v>
      </c>
      <c r="D445" s="34" t="s">
        <v>1407</v>
      </c>
      <c r="E445" s="34" t="s">
        <v>1408</v>
      </c>
      <c r="F445" s="34" t="s">
        <v>1409</v>
      </c>
      <c r="G445" s="34" t="s">
        <v>61</v>
      </c>
      <c r="H445" s="33">
        <v>44098</v>
      </c>
      <c r="I445" s="34" t="s">
        <v>212</v>
      </c>
      <c r="J445" t="s">
        <v>165</v>
      </c>
    </row>
    <row r="446" spans="1:10" ht="15" customHeight="1" x14ac:dyDescent="0.45">
      <c r="A446" s="33">
        <v>43992</v>
      </c>
      <c r="B446" s="34" t="s">
        <v>207</v>
      </c>
      <c r="C446" s="34" t="s">
        <v>195</v>
      </c>
      <c r="D446" s="34" t="s">
        <v>1410</v>
      </c>
      <c r="E446" s="34" t="s">
        <v>1411</v>
      </c>
      <c r="F446" s="34" t="s">
        <v>1412</v>
      </c>
      <c r="G446" s="34" t="s">
        <v>1413</v>
      </c>
      <c r="H446" s="33">
        <v>44081</v>
      </c>
      <c r="I446" s="34" t="s">
        <v>199</v>
      </c>
      <c r="J446" t="s">
        <v>163</v>
      </c>
    </row>
    <row r="447" spans="1:10" ht="15" customHeight="1" x14ac:dyDescent="0.45">
      <c r="A447" s="33">
        <v>43992</v>
      </c>
      <c r="B447" s="34" t="s">
        <v>194</v>
      </c>
      <c r="C447" s="34" t="s">
        <v>231</v>
      </c>
      <c r="D447" s="34" t="s">
        <v>1414</v>
      </c>
      <c r="E447" s="34" t="s">
        <v>1415</v>
      </c>
      <c r="F447" s="34" t="s">
        <v>1416</v>
      </c>
      <c r="G447" s="34" t="s">
        <v>34</v>
      </c>
      <c r="H447" s="33">
        <v>44012</v>
      </c>
      <c r="I447" s="34" t="s">
        <v>212</v>
      </c>
      <c r="J447" t="s">
        <v>163</v>
      </c>
    </row>
    <row r="448" spans="1:10" ht="15" customHeight="1" x14ac:dyDescent="0.45">
      <c r="A448" s="33">
        <v>43993</v>
      </c>
      <c r="B448" s="34" t="s">
        <v>194</v>
      </c>
      <c r="C448" s="34" t="s">
        <v>201</v>
      </c>
      <c r="D448" s="34" t="s">
        <v>1417</v>
      </c>
      <c r="E448" s="34" t="s">
        <v>1418</v>
      </c>
      <c r="F448" s="34" t="s">
        <v>1419</v>
      </c>
      <c r="G448" s="34" t="s">
        <v>263</v>
      </c>
      <c r="H448" s="33">
        <v>44075</v>
      </c>
      <c r="I448" s="34" t="s">
        <v>212</v>
      </c>
      <c r="J448" t="s">
        <v>162</v>
      </c>
    </row>
    <row r="449" spans="1:10" ht="15" customHeight="1" x14ac:dyDescent="0.45">
      <c r="A449" s="33">
        <v>43993</v>
      </c>
      <c r="B449" s="34" t="s">
        <v>207</v>
      </c>
      <c r="C449" s="34" t="s">
        <v>201</v>
      </c>
      <c r="D449" s="34" t="s">
        <v>1420</v>
      </c>
      <c r="E449" s="34" t="s">
        <v>1421</v>
      </c>
      <c r="F449" s="34" t="s">
        <v>1422</v>
      </c>
      <c r="G449" s="34" t="s">
        <v>52</v>
      </c>
      <c r="H449" s="33">
        <v>44089</v>
      </c>
      <c r="I449" s="34" t="s">
        <v>199</v>
      </c>
      <c r="J449" t="s">
        <v>163</v>
      </c>
    </row>
    <row r="450" spans="1:10" ht="15" customHeight="1" x14ac:dyDescent="0.45">
      <c r="A450" s="33">
        <v>43993</v>
      </c>
      <c r="B450" s="34" t="s">
        <v>194</v>
      </c>
      <c r="C450" s="34" t="s">
        <v>201</v>
      </c>
      <c r="D450" s="34" t="s">
        <v>1423</v>
      </c>
      <c r="E450" s="34" t="s">
        <v>1424</v>
      </c>
      <c r="F450" s="34" t="s">
        <v>846</v>
      </c>
      <c r="G450" s="34" t="s">
        <v>61</v>
      </c>
      <c r="H450" s="33">
        <v>44076</v>
      </c>
      <c r="I450" s="34" t="s">
        <v>212</v>
      </c>
      <c r="J450" t="s">
        <v>165</v>
      </c>
    </row>
    <row r="451" spans="1:10" ht="14.25" x14ac:dyDescent="0.45">
      <c r="A451" s="33">
        <v>43993</v>
      </c>
      <c r="B451" s="34" t="s">
        <v>194</v>
      </c>
      <c r="C451" s="34" t="s">
        <v>195</v>
      </c>
      <c r="D451" s="34" t="s">
        <v>1425</v>
      </c>
      <c r="E451" s="34" t="s">
        <v>1426</v>
      </c>
      <c r="F451" s="34" t="s">
        <v>1274</v>
      </c>
      <c r="G451" s="34" t="s">
        <v>145</v>
      </c>
      <c r="H451" s="33">
        <v>44096</v>
      </c>
      <c r="I451" s="34" t="s">
        <v>199</v>
      </c>
      <c r="J451" t="s">
        <v>163</v>
      </c>
    </row>
    <row r="452" spans="1:10" ht="15" customHeight="1" x14ac:dyDescent="0.45">
      <c r="A452" s="33">
        <v>43993</v>
      </c>
      <c r="B452" s="34" t="s">
        <v>207</v>
      </c>
      <c r="C452" s="34" t="s">
        <v>201</v>
      </c>
      <c r="D452" s="34" t="s">
        <v>2453</v>
      </c>
      <c r="E452" s="34" t="s">
        <v>2454</v>
      </c>
      <c r="F452" s="34" t="s">
        <v>2455</v>
      </c>
      <c r="G452" s="34" t="s">
        <v>61</v>
      </c>
      <c r="H452" s="33">
        <v>44061</v>
      </c>
      <c r="I452" s="34" t="s">
        <v>206</v>
      </c>
      <c r="J452" t="s">
        <v>165</v>
      </c>
    </row>
    <row r="453" spans="1:10" ht="14.25" x14ac:dyDescent="0.45">
      <c r="A453" s="33">
        <v>43994</v>
      </c>
      <c r="B453" s="34" t="s">
        <v>194</v>
      </c>
      <c r="C453" s="34" t="s">
        <v>231</v>
      </c>
      <c r="D453" s="34" t="s">
        <v>1427</v>
      </c>
      <c r="E453" s="34" t="s">
        <v>1428</v>
      </c>
      <c r="F453" s="34" t="s">
        <v>424</v>
      </c>
      <c r="G453" s="34" t="s">
        <v>105</v>
      </c>
      <c r="I453" s="34" t="s">
        <v>248</v>
      </c>
      <c r="J453" t="s">
        <v>166</v>
      </c>
    </row>
    <row r="454" spans="1:10" ht="14.25" x14ac:dyDescent="0.45">
      <c r="A454" s="33">
        <v>43994</v>
      </c>
      <c r="B454" s="34" t="s">
        <v>194</v>
      </c>
      <c r="C454" s="34" t="s">
        <v>195</v>
      </c>
      <c r="D454" s="34" t="s">
        <v>1429</v>
      </c>
      <c r="E454" s="34" t="s">
        <v>1430</v>
      </c>
      <c r="F454" s="34" t="s">
        <v>1431</v>
      </c>
      <c r="G454" s="34" t="s">
        <v>444</v>
      </c>
      <c r="H454" s="33">
        <v>44011</v>
      </c>
      <c r="I454" s="34" t="s">
        <v>212</v>
      </c>
      <c r="J454" t="s">
        <v>163</v>
      </c>
    </row>
    <row r="455" spans="1:10" ht="15" customHeight="1" x14ac:dyDescent="0.45">
      <c r="A455" s="33">
        <v>43997</v>
      </c>
      <c r="B455" s="34" t="s">
        <v>207</v>
      </c>
      <c r="C455" s="34" t="s">
        <v>195</v>
      </c>
      <c r="D455" s="34" t="s">
        <v>2456</v>
      </c>
      <c r="E455" s="34" t="s">
        <v>2457</v>
      </c>
      <c r="F455" s="34" t="s">
        <v>2458</v>
      </c>
      <c r="G455" s="34" t="s">
        <v>2459</v>
      </c>
      <c r="H455" s="33">
        <v>44085</v>
      </c>
      <c r="I455" s="34" t="s">
        <v>255</v>
      </c>
      <c r="J455" t="s">
        <v>163</v>
      </c>
    </row>
    <row r="456" spans="1:10" ht="15" customHeight="1" x14ac:dyDescent="0.45">
      <c r="A456" s="33">
        <v>43997</v>
      </c>
      <c r="B456" s="34" t="s">
        <v>194</v>
      </c>
      <c r="C456" s="34" t="s">
        <v>231</v>
      </c>
      <c r="D456" s="34" t="s">
        <v>1432</v>
      </c>
      <c r="E456" s="34" t="s">
        <v>714</v>
      </c>
      <c r="F456" s="34" t="s">
        <v>715</v>
      </c>
      <c r="G456" s="34" t="s">
        <v>406</v>
      </c>
      <c r="H456" s="33">
        <v>44025</v>
      </c>
      <c r="I456" s="34" t="s">
        <v>212</v>
      </c>
      <c r="J456" t="s">
        <v>163</v>
      </c>
    </row>
    <row r="457" spans="1:10" ht="14.25" x14ac:dyDescent="0.45">
      <c r="A457" s="33">
        <v>43997</v>
      </c>
      <c r="B457" s="34" t="s">
        <v>207</v>
      </c>
      <c r="C457" s="34" t="s">
        <v>195</v>
      </c>
      <c r="D457" s="34" t="s">
        <v>1433</v>
      </c>
      <c r="E457" s="34" t="s">
        <v>1434</v>
      </c>
      <c r="F457" s="34" t="s">
        <v>1435</v>
      </c>
      <c r="G457" s="34" t="s">
        <v>211</v>
      </c>
      <c r="H457" s="33">
        <v>44070</v>
      </c>
      <c r="I457" s="34" t="s">
        <v>255</v>
      </c>
      <c r="J457" t="s">
        <v>166</v>
      </c>
    </row>
    <row r="458" spans="1:10" ht="15" customHeight="1" x14ac:dyDescent="0.45">
      <c r="A458" s="33">
        <v>43997</v>
      </c>
      <c r="B458" s="34" t="s">
        <v>194</v>
      </c>
      <c r="C458" s="34" t="s">
        <v>231</v>
      </c>
      <c r="D458" s="34" t="s">
        <v>1436</v>
      </c>
      <c r="E458" s="34" t="s">
        <v>1437</v>
      </c>
      <c r="F458" s="34" t="s">
        <v>1438</v>
      </c>
      <c r="G458" s="34" t="s">
        <v>263</v>
      </c>
      <c r="H458" s="33">
        <v>44095</v>
      </c>
      <c r="I458" s="34" t="s">
        <v>199</v>
      </c>
      <c r="J458" t="s">
        <v>162</v>
      </c>
    </row>
    <row r="459" spans="1:10" ht="15" customHeight="1" x14ac:dyDescent="0.45">
      <c r="A459" s="33">
        <v>43997</v>
      </c>
      <c r="B459" s="34" t="s">
        <v>207</v>
      </c>
      <c r="C459" s="34" t="s">
        <v>231</v>
      </c>
      <c r="D459" s="34" t="s">
        <v>1439</v>
      </c>
      <c r="E459" s="34" t="s">
        <v>1231</v>
      </c>
      <c r="F459" s="34" t="s">
        <v>894</v>
      </c>
      <c r="G459" s="34" t="s">
        <v>895</v>
      </c>
      <c r="H459" s="33">
        <v>44006</v>
      </c>
      <c r="I459" s="34" t="s">
        <v>212</v>
      </c>
      <c r="J459" t="s">
        <v>165</v>
      </c>
    </row>
    <row r="460" spans="1:10" ht="15" customHeight="1" x14ac:dyDescent="0.45">
      <c r="A460" s="33">
        <v>43997</v>
      </c>
      <c r="B460" s="34" t="s">
        <v>194</v>
      </c>
      <c r="C460" s="34" t="s">
        <v>231</v>
      </c>
      <c r="D460" s="34" t="s">
        <v>1440</v>
      </c>
      <c r="E460" s="34" t="s">
        <v>1441</v>
      </c>
      <c r="F460" s="34" t="s">
        <v>1442</v>
      </c>
      <c r="G460" s="34" t="s">
        <v>61</v>
      </c>
      <c r="H460" s="33">
        <v>44028</v>
      </c>
      <c r="I460" s="34" t="s">
        <v>212</v>
      </c>
      <c r="J460" t="s">
        <v>165</v>
      </c>
    </row>
    <row r="461" spans="1:10" ht="15" customHeight="1" x14ac:dyDescent="0.45">
      <c r="A461" s="33">
        <v>43997</v>
      </c>
      <c r="B461" s="34" t="s">
        <v>194</v>
      </c>
      <c r="C461" s="34" t="s">
        <v>195</v>
      </c>
      <c r="D461" s="34" t="s">
        <v>1443</v>
      </c>
      <c r="E461" s="34" t="s">
        <v>1444</v>
      </c>
      <c r="F461" s="34" t="s">
        <v>825</v>
      </c>
      <c r="G461" s="34" t="s">
        <v>586</v>
      </c>
      <c r="J461" t="s">
        <v>162</v>
      </c>
    </row>
    <row r="462" spans="1:10" ht="15" customHeight="1" x14ac:dyDescent="0.45">
      <c r="A462" s="33">
        <v>43997</v>
      </c>
      <c r="B462" s="34" t="s">
        <v>207</v>
      </c>
      <c r="C462" s="34" t="s">
        <v>201</v>
      </c>
      <c r="D462" s="34" t="s">
        <v>1445</v>
      </c>
      <c r="E462" s="34" t="s">
        <v>1446</v>
      </c>
      <c r="F462" s="34" t="s">
        <v>1447</v>
      </c>
      <c r="G462" s="34" t="s">
        <v>1448</v>
      </c>
      <c r="H462" s="33">
        <v>44099</v>
      </c>
      <c r="I462" s="34" t="s">
        <v>212</v>
      </c>
      <c r="J462" t="s">
        <v>166</v>
      </c>
    </row>
    <row r="463" spans="1:10" ht="15" customHeight="1" x14ac:dyDescent="0.45">
      <c r="A463" s="33">
        <v>43997</v>
      </c>
      <c r="B463" s="34" t="s">
        <v>194</v>
      </c>
      <c r="C463" s="34" t="s">
        <v>231</v>
      </c>
      <c r="D463" s="34" t="s">
        <v>1449</v>
      </c>
      <c r="E463" s="34" t="s">
        <v>552</v>
      </c>
      <c r="F463" s="34" t="s">
        <v>553</v>
      </c>
      <c r="G463" s="34" t="s">
        <v>157</v>
      </c>
      <c r="H463" s="33">
        <v>44018</v>
      </c>
      <c r="I463" s="34" t="s">
        <v>199</v>
      </c>
      <c r="J463" t="s">
        <v>162</v>
      </c>
    </row>
    <row r="464" spans="1:10" ht="15" customHeight="1" x14ac:dyDescent="0.45">
      <c r="A464" s="33">
        <v>43998</v>
      </c>
      <c r="B464" s="34" t="s">
        <v>194</v>
      </c>
      <c r="C464" s="34" t="s">
        <v>201</v>
      </c>
      <c r="D464" s="34" t="s">
        <v>1450</v>
      </c>
      <c r="E464" s="34" t="s">
        <v>1451</v>
      </c>
      <c r="F464" s="34" t="s">
        <v>1452</v>
      </c>
      <c r="G464" s="34" t="s">
        <v>61</v>
      </c>
      <c r="H464" s="33">
        <v>44083</v>
      </c>
      <c r="I464" s="34" t="s">
        <v>212</v>
      </c>
      <c r="J464" t="s">
        <v>165</v>
      </c>
    </row>
    <row r="465" spans="1:10" ht="15" customHeight="1" x14ac:dyDescent="0.45">
      <c r="A465" s="33">
        <v>43998</v>
      </c>
      <c r="B465" s="34" t="s">
        <v>194</v>
      </c>
      <c r="C465" s="34" t="s">
        <v>195</v>
      </c>
      <c r="D465" s="34" t="s">
        <v>1453</v>
      </c>
      <c r="E465" s="34" t="s">
        <v>1454</v>
      </c>
      <c r="F465" s="34" t="s">
        <v>1455</v>
      </c>
      <c r="G465" s="34" t="s">
        <v>34</v>
      </c>
      <c r="H465" s="33">
        <v>44026</v>
      </c>
      <c r="I465" s="34" t="s">
        <v>212</v>
      </c>
      <c r="J465" t="s">
        <v>163</v>
      </c>
    </row>
    <row r="466" spans="1:10" ht="15" customHeight="1" x14ac:dyDescent="0.45">
      <c r="A466" s="33">
        <v>43998</v>
      </c>
      <c r="B466" s="34" t="s">
        <v>194</v>
      </c>
      <c r="C466" s="34" t="s">
        <v>201</v>
      </c>
      <c r="D466" s="34" t="s">
        <v>1456</v>
      </c>
      <c r="E466" s="34" t="s">
        <v>1457</v>
      </c>
      <c r="F466" s="34" t="s">
        <v>1458</v>
      </c>
      <c r="G466" s="34" t="s">
        <v>28</v>
      </c>
      <c r="H466" s="33">
        <v>44110</v>
      </c>
      <c r="I466" s="34" t="s">
        <v>212</v>
      </c>
      <c r="J466" t="s">
        <v>161</v>
      </c>
    </row>
    <row r="467" spans="1:10" ht="14.25" x14ac:dyDescent="0.45">
      <c r="A467" s="33">
        <v>43998</v>
      </c>
      <c r="B467" s="34" t="s">
        <v>194</v>
      </c>
      <c r="C467" s="34" t="s">
        <v>201</v>
      </c>
      <c r="D467" s="34" t="s">
        <v>1459</v>
      </c>
      <c r="E467" s="34" t="s">
        <v>1460</v>
      </c>
      <c r="F467" s="34" t="s">
        <v>463</v>
      </c>
      <c r="G467" s="34" t="s">
        <v>157</v>
      </c>
      <c r="H467" s="33">
        <v>44048</v>
      </c>
      <c r="I467" s="34" t="s">
        <v>212</v>
      </c>
      <c r="J467" t="s">
        <v>162</v>
      </c>
    </row>
    <row r="468" spans="1:10" ht="14.25" x14ac:dyDescent="0.45">
      <c r="A468" s="33">
        <v>43998</v>
      </c>
      <c r="B468" s="34" t="s">
        <v>194</v>
      </c>
      <c r="C468" s="34" t="s">
        <v>195</v>
      </c>
      <c r="D468" s="34" t="s">
        <v>1461</v>
      </c>
      <c r="E468" s="34" t="s">
        <v>1462</v>
      </c>
      <c r="F468" s="34" t="s">
        <v>463</v>
      </c>
      <c r="G468" s="34" t="s">
        <v>157</v>
      </c>
      <c r="H468" s="33">
        <v>44039</v>
      </c>
      <c r="I468" s="34" t="s">
        <v>199</v>
      </c>
      <c r="J468" t="s">
        <v>162</v>
      </c>
    </row>
    <row r="469" spans="1:10" ht="15" customHeight="1" x14ac:dyDescent="0.45">
      <c r="A469" s="33">
        <v>43998</v>
      </c>
      <c r="B469" s="34" t="s">
        <v>194</v>
      </c>
      <c r="C469" s="34" t="s">
        <v>195</v>
      </c>
      <c r="D469" s="34" t="s">
        <v>1463</v>
      </c>
      <c r="E469" s="34" t="s">
        <v>1464</v>
      </c>
      <c r="F469" s="34" t="s">
        <v>1465</v>
      </c>
      <c r="G469" s="34" t="s">
        <v>746</v>
      </c>
      <c r="H469" s="33">
        <v>44053</v>
      </c>
      <c r="I469" s="34" t="s">
        <v>248</v>
      </c>
      <c r="J469" t="s">
        <v>162</v>
      </c>
    </row>
    <row r="470" spans="1:10" ht="14.25" x14ac:dyDescent="0.45">
      <c r="A470" s="33">
        <v>43999</v>
      </c>
      <c r="B470" s="34" t="s">
        <v>194</v>
      </c>
      <c r="C470" s="34" t="s">
        <v>231</v>
      </c>
      <c r="D470" s="34" t="s">
        <v>1466</v>
      </c>
      <c r="E470" s="34" t="s">
        <v>1467</v>
      </c>
      <c r="F470" s="34" t="s">
        <v>1468</v>
      </c>
      <c r="G470" s="34" t="s">
        <v>52</v>
      </c>
      <c r="H470" s="33">
        <v>44027</v>
      </c>
      <c r="I470" s="34" t="s">
        <v>212</v>
      </c>
      <c r="J470" t="s">
        <v>163</v>
      </c>
    </row>
    <row r="471" spans="1:10" ht="14.25" x14ac:dyDescent="0.45">
      <c r="A471" s="33">
        <v>43999</v>
      </c>
      <c r="B471" s="34" t="s">
        <v>194</v>
      </c>
      <c r="C471" s="34" t="s">
        <v>231</v>
      </c>
      <c r="D471" s="34" t="s">
        <v>1469</v>
      </c>
      <c r="E471" s="34" t="s">
        <v>800</v>
      </c>
      <c r="F471" s="34" t="s">
        <v>801</v>
      </c>
      <c r="G471" s="34" t="s">
        <v>34</v>
      </c>
      <c r="H471" s="33">
        <v>44027</v>
      </c>
      <c r="I471" s="34" t="s">
        <v>212</v>
      </c>
      <c r="J471" t="s">
        <v>163</v>
      </c>
    </row>
    <row r="472" spans="1:10" ht="15" customHeight="1" x14ac:dyDescent="0.45">
      <c r="A472" s="33">
        <v>43999</v>
      </c>
      <c r="B472" s="34" t="s">
        <v>194</v>
      </c>
      <c r="C472" s="34" t="s">
        <v>195</v>
      </c>
      <c r="D472" s="34" t="s">
        <v>1470</v>
      </c>
      <c r="E472" s="34" t="s">
        <v>1471</v>
      </c>
      <c r="F472" s="34" t="s">
        <v>1472</v>
      </c>
      <c r="G472" s="34" t="s">
        <v>34</v>
      </c>
      <c r="H472" s="33">
        <v>44074</v>
      </c>
      <c r="I472" s="34" t="s">
        <v>206</v>
      </c>
      <c r="J472" t="s">
        <v>163</v>
      </c>
    </row>
    <row r="473" spans="1:10" ht="15" customHeight="1" x14ac:dyDescent="0.45">
      <c r="A473" s="33">
        <v>43999</v>
      </c>
      <c r="B473" s="34" t="s">
        <v>194</v>
      </c>
      <c r="C473" s="34" t="s">
        <v>231</v>
      </c>
      <c r="D473" s="34" t="s">
        <v>1473</v>
      </c>
      <c r="E473" s="34" t="s">
        <v>459</v>
      </c>
      <c r="F473" s="34" t="s">
        <v>460</v>
      </c>
      <c r="G473" s="34" t="s">
        <v>157</v>
      </c>
      <c r="H473" s="33">
        <v>44046</v>
      </c>
      <c r="I473" s="34" t="s">
        <v>212</v>
      </c>
      <c r="J473" t="s">
        <v>162</v>
      </c>
    </row>
    <row r="474" spans="1:10" ht="15" customHeight="1" x14ac:dyDescent="0.45">
      <c r="A474" s="33">
        <v>43999</v>
      </c>
      <c r="B474" s="34" t="s">
        <v>207</v>
      </c>
      <c r="C474" s="34" t="s">
        <v>195</v>
      </c>
      <c r="D474" s="34" t="s">
        <v>1474</v>
      </c>
      <c r="E474" s="34" t="s">
        <v>1475</v>
      </c>
      <c r="F474" s="34" t="s">
        <v>1476</v>
      </c>
      <c r="G474" s="34" t="s">
        <v>287</v>
      </c>
      <c r="H474" s="33">
        <v>44070</v>
      </c>
      <c r="I474" s="34" t="s">
        <v>199</v>
      </c>
      <c r="J474" t="s">
        <v>165</v>
      </c>
    </row>
    <row r="475" spans="1:10" ht="15" customHeight="1" x14ac:dyDescent="0.45">
      <c r="A475" s="33">
        <v>44000</v>
      </c>
      <c r="B475" s="34" t="s">
        <v>194</v>
      </c>
      <c r="C475" s="34" t="s">
        <v>231</v>
      </c>
      <c r="D475" s="34" t="s">
        <v>1477</v>
      </c>
      <c r="E475" s="34" t="s">
        <v>741</v>
      </c>
      <c r="F475" s="34" t="s">
        <v>742</v>
      </c>
      <c r="G475" s="34" t="s">
        <v>66</v>
      </c>
      <c r="H475" s="33">
        <v>44014</v>
      </c>
      <c r="I475" s="34" t="s">
        <v>212</v>
      </c>
      <c r="J475" t="s">
        <v>163</v>
      </c>
    </row>
    <row r="476" spans="1:10" ht="15" customHeight="1" x14ac:dyDescent="0.45">
      <c r="A476" s="33">
        <v>44000</v>
      </c>
      <c r="B476" s="34" t="s">
        <v>194</v>
      </c>
      <c r="C476" s="34" t="s">
        <v>231</v>
      </c>
      <c r="D476" s="34" t="s">
        <v>1478</v>
      </c>
      <c r="E476" s="34" t="s">
        <v>720</v>
      </c>
      <c r="F476" s="34" t="s">
        <v>721</v>
      </c>
      <c r="G476" s="34" t="s">
        <v>221</v>
      </c>
      <c r="H476" s="33">
        <v>44014</v>
      </c>
      <c r="I476" s="34" t="s">
        <v>212</v>
      </c>
      <c r="J476" t="s">
        <v>161</v>
      </c>
    </row>
    <row r="477" spans="1:10" ht="15" customHeight="1" x14ac:dyDescent="0.45">
      <c r="A477" s="33">
        <v>44000</v>
      </c>
      <c r="B477" s="34" t="s">
        <v>194</v>
      </c>
      <c r="C477" s="34" t="s">
        <v>231</v>
      </c>
      <c r="D477" s="34" t="s">
        <v>1479</v>
      </c>
      <c r="E477" s="34" t="s">
        <v>1480</v>
      </c>
      <c r="F477" s="34" t="s">
        <v>1481</v>
      </c>
      <c r="G477" s="34" t="s">
        <v>34</v>
      </c>
      <c r="H477" s="33">
        <v>44020</v>
      </c>
      <c r="I477" s="34" t="s">
        <v>212</v>
      </c>
      <c r="J477" t="s">
        <v>163</v>
      </c>
    </row>
    <row r="478" spans="1:10" ht="15" customHeight="1" x14ac:dyDescent="0.45">
      <c r="A478" s="33">
        <v>44000</v>
      </c>
      <c r="B478" s="34" t="s">
        <v>194</v>
      </c>
      <c r="C478" s="34" t="s">
        <v>201</v>
      </c>
      <c r="D478" s="34" t="s">
        <v>1482</v>
      </c>
      <c r="E478" s="34" t="s">
        <v>1483</v>
      </c>
      <c r="F478" s="34" t="s">
        <v>1484</v>
      </c>
      <c r="G478" s="34" t="s">
        <v>34</v>
      </c>
      <c r="H478" s="33">
        <v>44074</v>
      </c>
      <c r="I478" s="34" t="s">
        <v>212</v>
      </c>
      <c r="J478" t="s">
        <v>163</v>
      </c>
    </row>
    <row r="479" spans="1:10" ht="15" customHeight="1" x14ac:dyDescent="0.45">
      <c r="A479" s="33">
        <v>44000</v>
      </c>
      <c r="B479" s="34" t="s">
        <v>194</v>
      </c>
      <c r="C479" s="34" t="s">
        <v>231</v>
      </c>
      <c r="D479" s="34" t="s">
        <v>1485</v>
      </c>
      <c r="E479" s="34" t="s">
        <v>1486</v>
      </c>
      <c r="F479" s="34" t="s">
        <v>1487</v>
      </c>
      <c r="G479" s="34" t="s">
        <v>586</v>
      </c>
      <c r="H479" s="33">
        <v>44043</v>
      </c>
      <c r="I479" s="34" t="s">
        <v>199</v>
      </c>
      <c r="J479" t="s">
        <v>162</v>
      </c>
    </row>
    <row r="480" spans="1:10" ht="15" customHeight="1" x14ac:dyDescent="0.45">
      <c r="A480" s="33">
        <v>44000</v>
      </c>
      <c r="B480" s="34" t="s">
        <v>194</v>
      </c>
      <c r="C480" s="34" t="s">
        <v>195</v>
      </c>
      <c r="D480" s="34" t="s">
        <v>1488</v>
      </c>
      <c r="E480" s="34" t="s">
        <v>1489</v>
      </c>
      <c r="F480" s="34" t="s">
        <v>1490</v>
      </c>
      <c r="G480" s="34" t="s">
        <v>211</v>
      </c>
      <c r="J480" t="s">
        <v>166</v>
      </c>
    </row>
    <row r="481" spans="1:10" ht="14.25" x14ac:dyDescent="0.45">
      <c r="A481" s="33">
        <v>44000</v>
      </c>
      <c r="B481" s="34" t="s">
        <v>207</v>
      </c>
      <c r="C481" s="34" t="s">
        <v>201</v>
      </c>
      <c r="D481" s="34" t="s">
        <v>1491</v>
      </c>
      <c r="E481" s="34" t="s">
        <v>1492</v>
      </c>
      <c r="F481" s="34" t="s">
        <v>1493</v>
      </c>
      <c r="G481" s="34" t="s">
        <v>287</v>
      </c>
      <c r="J481" t="s">
        <v>165</v>
      </c>
    </row>
    <row r="482" spans="1:10" ht="15" customHeight="1" x14ac:dyDescent="0.45">
      <c r="A482" s="33">
        <v>44004</v>
      </c>
      <c r="B482" s="34" t="s">
        <v>207</v>
      </c>
      <c r="C482" s="34" t="s">
        <v>231</v>
      </c>
      <c r="D482" s="34" t="s">
        <v>1494</v>
      </c>
      <c r="E482" s="34" t="s">
        <v>489</v>
      </c>
      <c r="F482" s="34" t="s">
        <v>490</v>
      </c>
      <c r="G482" s="34" t="s">
        <v>52</v>
      </c>
      <c r="H482" s="33">
        <v>44020</v>
      </c>
      <c r="I482" s="34" t="s">
        <v>212</v>
      </c>
      <c r="J482" t="s">
        <v>163</v>
      </c>
    </row>
    <row r="483" spans="1:10" ht="15" customHeight="1" x14ac:dyDescent="0.45">
      <c r="A483" s="33">
        <v>44004</v>
      </c>
      <c r="B483" s="34" t="s">
        <v>194</v>
      </c>
      <c r="C483" s="34" t="s">
        <v>201</v>
      </c>
      <c r="D483" s="34" t="s">
        <v>1495</v>
      </c>
      <c r="E483" s="34" t="s">
        <v>1496</v>
      </c>
      <c r="F483" s="34" t="s">
        <v>1497</v>
      </c>
      <c r="G483" s="34" t="s">
        <v>61</v>
      </c>
      <c r="H483" s="33">
        <v>44076</v>
      </c>
      <c r="I483" s="34" t="s">
        <v>212</v>
      </c>
      <c r="J483" t="s">
        <v>165</v>
      </c>
    </row>
    <row r="484" spans="1:10" ht="15" customHeight="1" x14ac:dyDescent="0.45">
      <c r="A484" s="33">
        <v>44004</v>
      </c>
      <c r="B484" s="34" t="s">
        <v>207</v>
      </c>
      <c r="C484" s="34" t="s">
        <v>195</v>
      </c>
      <c r="D484" s="34" t="s">
        <v>1498</v>
      </c>
      <c r="E484" s="34" t="s">
        <v>1499</v>
      </c>
      <c r="F484" s="34" t="s">
        <v>1500</v>
      </c>
      <c r="G484" s="34" t="s">
        <v>263</v>
      </c>
      <c r="H484" s="33">
        <v>44070</v>
      </c>
      <c r="I484" s="34" t="s">
        <v>255</v>
      </c>
      <c r="J484" t="s">
        <v>162</v>
      </c>
    </row>
    <row r="485" spans="1:10" ht="15" customHeight="1" x14ac:dyDescent="0.45">
      <c r="A485" s="33">
        <v>44004</v>
      </c>
      <c r="B485" s="34" t="s">
        <v>194</v>
      </c>
      <c r="C485" s="34" t="s">
        <v>231</v>
      </c>
      <c r="D485" s="34" t="s">
        <v>2460</v>
      </c>
      <c r="E485" s="34" t="s">
        <v>2461</v>
      </c>
      <c r="F485" s="34" t="s">
        <v>2462</v>
      </c>
      <c r="G485" s="34" t="s">
        <v>157</v>
      </c>
      <c r="H485" s="33">
        <v>44071</v>
      </c>
      <c r="I485" s="34" t="s">
        <v>212</v>
      </c>
      <c r="J485" t="s">
        <v>162</v>
      </c>
    </row>
    <row r="486" spans="1:10" ht="14.25" x14ac:dyDescent="0.45">
      <c r="A486" s="33">
        <v>44004</v>
      </c>
      <c r="B486" s="34" t="s">
        <v>194</v>
      </c>
      <c r="C486" s="34" t="s">
        <v>195</v>
      </c>
      <c r="D486" s="34" t="s">
        <v>1501</v>
      </c>
      <c r="E486" s="34" t="s">
        <v>1502</v>
      </c>
      <c r="F486" s="34" t="s">
        <v>1503</v>
      </c>
      <c r="G486" s="34" t="s">
        <v>127</v>
      </c>
      <c r="H486" s="33">
        <v>44074</v>
      </c>
      <c r="I486" s="34" t="s">
        <v>199</v>
      </c>
      <c r="J486" t="s">
        <v>164</v>
      </c>
    </row>
    <row r="487" spans="1:10" ht="15" customHeight="1" x14ac:dyDescent="0.45">
      <c r="A487" s="33">
        <v>44005</v>
      </c>
      <c r="B487" s="34" t="s">
        <v>194</v>
      </c>
      <c r="C487" s="34" t="s">
        <v>201</v>
      </c>
      <c r="D487" s="34" t="s">
        <v>1504</v>
      </c>
      <c r="E487" s="34" t="s">
        <v>1505</v>
      </c>
      <c r="F487" s="34" t="s">
        <v>1506</v>
      </c>
      <c r="G487" s="34" t="s">
        <v>34</v>
      </c>
      <c r="H487" s="33">
        <v>44074</v>
      </c>
      <c r="I487" s="34" t="s">
        <v>212</v>
      </c>
      <c r="J487" t="s">
        <v>163</v>
      </c>
    </row>
    <row r="488" spans="1:10" ht="15" customHeight="1" x14ac:dyDescent="0.45">
      <c r="A488" s="33">
        <v>44006</v>
      </c>
      <c r="B488" s="34" t="s">
        <v>194</v>
      </c>
      <c r="C488" s="34" t="s">
        <v>195</v>
      </c>
      <c r="D488" s="34" t="s">
        <v>1507</v>
      </c>
      <c r="E488" s="34" t="s">
        <v>1508</v>
      </c>
      <c r="F488" s="34" t="s">
        <v>1509</v>
      </c>
      <c r="G488" s="34" t="s">
        <v>1510</v>
      </c>
      <c r="H488" s="33">
        <v>44064</v>
      </c>
      <c r="I488" s="34" t="s">
        <v>212</v>
      </c>
      <c r="J488" t="s">
        <v>175</v>
      </c>
    </row>
    <row r="489" spans="1:10" ht="14.25" x14ac:dyDescent="0.45">
      <c r="A489" s="33">
        <v>44006</v>
      </c>
      <c r="B489" s="34" t="s">
        <v>194</v>
      </c>
      <c r="C489" s="34" t="s">
        <v>195</v>
      </c>
      <c r="D489" s="34" t="s">
        <v>1511</v>
      </c>
      <c r="E489" s="34" t="s">
        <v>1512</v>
      </c>
      <c r="F489" s="34" t="s">
        <v>322</v>
      </c>
      <c r="G489" s="34" t="s">
        <v>61</v>
      </c>
      <c r="H489" s="33">
        <v>44117</v>
      </c>
      <c r="I489" s="34" t="s">
        <v>212</v>
      </c>
      <c r="J489" t="s">
        <v>165</v>
      </c>
    </row>
    <row r="490" spans="1:10" ht="14.25" x14ac:dyDescent="0.45">
      <c r="A490" s="33">
        <v>44007</v>
      </c>
      <c r="B490" s="34" t="s">
        <v>194</v>
      </c>
      <c r="C490" s="34" t="s">
        <v>231</v>
      </c>
      <c r="D490" s="34" t="s">
        <v>1513</v>
      </c>
      <c r="E490" s="34" t="s">
        <v>423</v>
      </c>
      <c r="F490" s="34" t="s">
        <v>424</v>
      </c>
      <c r="G490" s="34" t="s">
        <v>105</v>
      </c>
      <c r="H490" s="33">
        <v>44023</v>
      </c>
      <c r="I490" s="34" t="s">
        <v>212</v>
      </c>
      <c r="J490" t="s">
        <v>166</v>
      </c>
    </row>
    <row r="491" spans="1:10" ht="14.25" x14ac:dyDescent="0.45">
      <c r="A491" s="33">
        <v>44007</v>
      </c>
      <c r="B491" s="34" t="s">
        <v>194</v>
      </c>
      <c r="C491" s="34" t="s">
        <v>201</v>
      </c>
      <c r="D491" s="34" t="s">
        <v>1514</v>
      </c>
      <c r="E491" s="34" t="s">
        <v>1515</v>
      </c>
      <c r="F491" s="34" t="s">
        <v>1516</v>
      </c>
      <c r="G491" s="34" t="s">
        <v>61</v>
      </c>
      <c r="H491" s="33">
        <v>44076</v>
      </c>
      <c r="I491" s="34" t="s">
        <v>212</v>
      </c>
      <c r="J491" t="s">
        <v>165</v>
      </c>
    </row>
    <row r="492" spans="1:10" ht="15" customHeight="1" x14ac:dyDescent="0.45">
      <c r="A492" s="33">
        <v>44007</v>
      </c>
      <c r="B492" s="34" t="s">
        <v>194</v>
      </c>
      <c r="C492" s="34" t="s">
        <v>227</v>
      </c>
      <c r="D492" s="34" t="s">
        <v>1517</v>
      </c>
      <c r="E492" s="34" t="s">
        <v>1518</v>
      </c>
      <c r="F492" s="34" t="s">
        <v>1519</v>
      </c>
      <c r="G492" s="34" t="s">
        <v>1520</v>
      </c>
      <c r="H492" s="33">
        <v>44056</v>
      </c>
      <c r="I492" s="34" t="s">
        <v>212</v>
      </c>
      <c r="J492" t="s">
        <v>162</v>
      </c>
    </row>
    <row r="493" spans="1:10" ht="15" customHeight="1" x14ac:dyDescent="0.45">
      <c r="A493" s="33">
        <v>44007</v>
      </c>
      <c r="B493" s="34" t="s">
        <v>194</v>
      </c>
      <c r="C493" s="34" t="s">
        <v>195</v>
      </c>
      <c r="D493" s="34" t="s">
        <v>1521</v>
      </c>
      <c r="E493" s="34" t="s">
        <v>1522</v>
      </c>
      <c r="F493" s="34" t="s">
        <v>1523</v>
      </c>
      <c r="G493" s="34" t="s">
        <v>61</v>
      </c>
      <c r="H493" s="33">
        <v>44035</v>
      </c>
      <c r="I493" s="34" t="s">
        <v>212</v>
      </c>
      <c r="J493" t="s">
        <v>165</v>
      </c>
    </row>
    <row r="494" spans="1:10" ht="14.25" x14ac:dyDescent="0.45">
      <c r="A494" s="33">
        <v>44007</v>
      </c>
      <c r="B494" s="34" t="s">
        <v>207</v>
      </c>
      <c r="C494" s="34" t="s">
        <v>195</v>
      </c>
      <c r="D494" s="34" t="s">
        <v>1524</v>
      </c>
      <c r="E494" s="34" t="s">
        <v>1525</v>
      </c>
      <c r="F494" s="34" t="s">
        <v>1526</v>
      </c>
      <c r="G494" s="34" t="s">
        <v>1527</v>
      </c>
      <c r="H494" s="33">
        <v>44075</v>
      </c>
      <c r="I494" s="34" t="s">
        <v>255</v>
      </c>
      <c r="J494" t="s">
        <v>175</v>
      </c>
    </row>
    <row r="495" spans="1:10" ht="14.25" x14ac:dyDescent="0.45">
      <c r="A495" s="33">
        <v>44007</v>
      </c>
      <c r="B495" s="34" t="s">
        <v>194</v>
      </c>
      <c r="C495" s="34" t="s">
        <v>227</v>
      </c>
      <c r="D495" s="34" t="s">
        <v>1528</v>
      </c>
      <c r="E495" s="34" t="s">
        <v>1529</v>
      </c>
      <c r="F495" s="34" t="s">
        <v>1530</v>
      </c>
      <c r="G495" s="34" t="s">
        <v>1049</v>
      </c>
      <c r="H495" s="33">
        <v>44076</v>
      </c>
      <c r="I495" s="34" t="s">
        <v>199</v>
      </c>
      <c r="J495" t="s">
        <v>165</v>
      </c>
    </row>
    <row r="496" spans="1:10" ht="14.25" x14ac:dyDescent="0.45">
      <c r="A496" s="33">
        <v>44007</v>
      </c>
      <c r="B496" s="34" t="s">
        <v>194</v>
      </c>
      <c r="C496" s="34" t="s">
        <v>195</v>
      </c>
      <c r="D496" s="34" t="s">
        <v>1531</v>
      </c>
      <c r="E496" s="34" t="s">
        <v>1532</v>
      </c>
      <c r="F496" s="34" t="s">
        <v>1533</v>
      </c>
      <c r="G496" s="34" t="s">
        <v>34</v>
      </c>
      <c r="J496" t="s">
        <v>163</v>
      </c>
    </row>
    <row r="497" spans="1:10" ht="15" customHeight="1" x14ac:dyDescent="0.45">
      <c r="A497" s="33">
        <v>44008</v>
      </c>
      <c r="B497" s="34" t="s">
        <v>194</v>
      </c>
      <c r="C497" s="34" t="s">
        <v>195</v>
      </c>
      <c r="D497" s="34" t="s">
        <v>1534</v>
      </c>
      <c r="E497" s="34" t="s">
        <v>1535</v>
      </c>
      <c r="F497" s="34" t="s">
        <v>1536</v>
      </c>
      <c r="G497" s="34" t="s">
        <v>61</v>
      </c>
      <c r="H497" s="33">
        <v>44043</v>
      </c>
      <c r="I497" s="34" t="s">
        <v>212</v>
      </c>
      <c r="J497" t="s">
        <v>165</v>
      </c>
    </row>
    <row r="498" spans="1:10" ht="14.25" x14ac:dyDescent="0.45">
      <c r="A498" s="33">
        <v>44008</v>
      </c>
      <c r="B498" s="34" t="s">
        <v>194</v>
      </c>
      <c r="C498" s="34" t="s">
        <v>195</v>
      </c>
      <c r="D498" s="34" t="s">
        <v>1537</v>
      </c>
      <c r="E498" s="34" t="s">
        <v>1538</v>
      </c>
      <c r="F498" s="34" t="s">
        <v>1539</v>
      </c>
      <c r="G498" s="34" t="s">
        <v>84</v>
      </c>
      <c r="H498" s="33">
        <v>44074</v>
      </c>
      <c r="I498" s="34" t="s">
        <v>212</v>
      </c>
      <c r="J498" t="s">
        <v>162</v>
      </c>
    </row>
    <row r="499" spans="1:10" ht="15" customHeight="1" x14ac:dyDescent="0.45">
      <c r="A499" s="33">
        <v>44008</v>
      </c>
      <c r="B499" s="34" t="s">
        <v>194</v>
      </c>
      <c r="C499" s="34" t="s">
        <v>231</v>
      </c>
      <c r="D499" s="34" t="s">
        <v>1540</v>
      </c>
      <c r="E499" s="34" t="s">
        <v>1079</v>
      </c>
      <c r="F499" s="34" t="s">
        <v>1080</v>
      </c>
      <c r="G499" s="34" t="s">
        <v>263</v>
      </c>
      <c r="H499" s="33">
        <v>44020</v>
      </c>
      <c r="I499" s="34" t="s">
        <v>212</v>
      </c>
      <c r="J499" t="s">
        <v>162</v>
      </c>
    </row>
    <row r="500" spans="1:10" ht="14.25" x14ac:dyDescent="0.45">
      <c r="A500" s="33">
        <v>44008</v>
      </c>
      <c r="B500" s="34" t="s">
        <v>194</v>
      </c>
      <c r="C500" s="34" t="s">
        <v>201</v>
      </c>
      <c r="D500" s="34" t="s">
        <v>1541</v>
      </c>
      <c r="E500" s="34" t="s">
        <v>1542</v>
      </c>
      <c r="F500" s="34" t="s">
        <v>1543</v>
      </c>
      <c r="G500" s="34" t="s">
        <v>61</v>
      </c>
      <c r="H500" s="33">
        <v>44104</v>
      </c>
      <c r="I500" s="34" t="s">
        <v>199</v>
      </c>
      <c r="J500" t="s">
        <v>165</v>
      </c>
    </row>
    <row r="501" spans="1:10" ht="14.25" x14ac:dyDescent="0.45">
      <c r="A501" s="33">
        <v>44008</v>
      </c>
      <c r="B501" s="34" t="s">
        <v>194</v>
      </c>
      <c r="C501" s="34" t="s">
        <v>231</v>
      </c>
      <c r="D501" s="34" t="s">
        <v>1544</v>
      </c>
      <c r="E501" s="34" t="s">
        <v>1051</v>
      </c>
      <c r="F501" s="34" t="s">
        <v>1545</v>
      </c>
      <c r="G501" s="34" t="s">
        <v>157</v>
      </c>
      <c r="H501" s="33">
        <v>44042</v>
      </c>
      <c r="I501" s="34" t="s">
        <v>212</v>
      </c>
      <c r="J501" t="s">
        <v>162</v>
      </c>
    </row>
    <row r="502" spans="1:10" ht="15" customHeight="1" x14ac:dyDescent="0.45">
      <c r="A502" s="33">
        <v>44008</v>
      </c>
      <c r="B502" s="34" t="s">
        <v>194</v>
      </c>
      <c r="C502" s="34" t="s">
        <v>231</v>
      </c>
      <c r="D502" s="34" t="s">
        <v>1546</v>
      </c>
      <c r="E502" s="34" t="s">
        <v>631</v>
      </c>
      <c r="F502" s="34" t="s">
        <v>632</v>
      </c>
      <c r="G502" s="34" t="s">
        <v>61</v>
      </c>
      <c r="H502" s="33">
        <v>44070</v>
      </c>
      <c r="I502" s="34" t="s">
        <v>212</v>
      </c>
      <c r="J502" t="s">
        <v>165</v>
      </c>
    </row>
    <row r="503" spans="1:10" ht="15" customHeight="1" x14ac:dyDescent="0.45">
      <c r="A503" s="33">
        <v>44008</v>
      </c>
      <c r="B503" s="34" t="s">
        <v>207</v>
      </c>
      <c r="C503" s="34" t="s">
        <v>195</v>
      </c>
      <c r="D503" s="34" t="s">
        <v>1547</v>
      </c>
      <c r="E503" s="34" t="s">
        <v>1548</v>
      </c>
      <c r="F503" s="34" t="s">
        <v>1549</v>
      </c>
      <c r="G503" s="34" t="s">
        <v>211</v>
      </c>
      <c r="H503" s="33">
        <v>44076</v>
      </c>
      <c r="I503" s="34" t="s">
        <v>212</v>
      </c>
      <c r="J503" t="s">
        <v>166</v>
      </c>
    </row>
    <row r="504" spans="1:10" ht="15" customHeight="1" x14ac:dyDescent="0.45">
      <c r="A504" s="33">
        <v>44011</v>
      </c>
      <c r="B504" s="34" t="s">
        <v>194</v>
      </c>
      <c r="C504" s="34" t="s">
        <v>231</v>
      </c>
      <c r="D504" s="34" t="s">
        <v>1550</v>
      </c>
      <c r="E504" s="34" t="s">
        <v>446</v>
      </c>
      <c r="F504" s="34" t="s">
        <v>447</v>
      </c>
      <c r="G504" s="34" t="s">
        <v>34</v>
      </c>
      <c r="H504" s="33">
        <v>44028</v>
      </c>
      <c r="I504" s="34" t="s">
        <v>212</v>
      </c>
      <c r="J504" t="s">
        <v>163</v>
      </c>
    </row>
    <row r="505" spans="1:10" ht="15" customHeight="1" x14ac:dyDescent="0.45">
      <c r="A505" s="33">
        <v>44011</v>
      </c>
      <c r="B505" s="34" t="s">
        <v>194</v>
      </c>
      <c r="C505" s="34" t="s">
        <v>195</v>
      </c>
      <c r="D505" s="34" t="s">
        <v>1551</v>
      </c>
      <c r="E505" s="34" t="s">
        <v>1552</v>
      </c>
      <c r="F505" s="34" t="s">
        <v>1553</v>
      </c>
      <c r="G505" s="34" t="s">
        <v>61</v>
      </c>
      <c r="H505" s="33">
        <v>44111</v>
      </c>
      <c r="I505" s="34" t="s">
        <v>212</v>
      </c>
      <c r="J505" t="s">
        <v>165</v>
      </c>
    </row>
    <row r="506" spans="1:10" ht="15" customHeight="1" x14ac:dyDescent="0.45">
      <c r="A506" s="33">
        <v>44011</v>
      </c>
      <c r="B506" s="34" t="s">
        <v>194</v>
      </c>
      <c r="C506" s="34" t="s">
        <v>201</v>
      </c>
      <c r="D506" s="34" t="s">
        <v>1554</v>
      </c>
      <c r="E506" s="34" t="s">
        <v>1555</v>
      </c>
      <c r="F506" s="34" t="s">
        <v>1556</v>
      </c>
      <c r="G506" s="34" t="s">
        <v>205</v>
      </c>
      <c r="H506" s="33">
        <v>44054</v>
      </c>
      <c r="I506" s="34" t="s">
        <v>206</v>
      </c>
      <c r="J506" t="s">
        <v>163</v>
      </c>
    </row>
    <row r="507" spans="1:10" ht="15" customHeight="1" x14ac:dyDescent="0.45">
      <c r="A507" s="33">
        <v>44011</v>
      </c>
      <c r="B507" s="34" t="s">
        <v>207</v>
      </c>
      <c r="C507" s="34" t="s">
        <v>201</v>
      </c>
      <c r="D507" s="34" t="s">
        <v>1557</v>
      </c>
      <c r="E507" s="34" t="s">
        <v>1558</v>
      </c>
      <c r="F507" s="34" t="s">
        <v>1559</v>
      </c>
      <c r="G507" s="34" t="s">
        <v>1560</v>
      </c>
      <c r="H507" s="33">
        <v>44081</v>
      </c>
      <c r="I507" s="34" t="s">
        <v>206</v>
      </c>
      <c r="J507" t="s">
        <v>166</v>
      </c>
    </row>
    <row r="508" spans="1:10" ht="15" customHeight="1" x14ac:dyDescent="0.45">
      <c r="A508" s="33">
        <v>44011</v>
      </c>
      <c r="B508" s="34" t="s">
        <v>207</v>
      </c>
      <c r="C508" s="34" t="s">
        <v>195</v>
      </c>
      <c r="D508" s="34" t="s">
        <v>2463</v>
      </c>
      <c r="E508" s="34" t="s">
        <v>2464</v>
      </c>
      <c r="F508" s="34" t="s">
        <v>2465</v>
      </c>
      <c r="G508" s="34" t="s">
        <v>855</v>
      </c>
      <c r="H508" s="33">
        <v>44081</v>
      </c>
      <c r="I508" s="34" t="s">
        <v>212</v>
      </c>
      <c r="J508" t="s">
        <v>162</v>
      </c>
    </row>
    <row r="509" spans="1:10" ht="15" customHeight="1" x14ac:dyDescent="0.45">
      <c r="A509" s="33">
        <v>44012</v>
      </c>
      <c r="B509" s="34" t="s">
        <v>207</v>
      </c>
      <c r="C509" s="34" t="s">
        <v>195</v>
      </c>
      <c r="D509" s="34" t="s">
        <v>1561</v>
      </c>
      <c r="E509" s="34" t="s">
        <v>1562</v>
      </c>
      <c r="F509" s="34" t="s">
        <v>1563</v>
      </c>
      <c r="G509" s="34" t="s">
        <v>34</v>
      </c>
      <c r="H509" s="33">
        <v>44075</v>
      </c>
      <c r="I509" s="34" t="s">
        <v>199</v>
      </c>
      <c r="J509" t="s">
        <v>163</v>
      </c>
    </row>
    <row r="510" spans="1:10" ht="15" customHeight="1" x14ac:dyDescent="0.45">
      <c r="A510" s="33">
        <v>44012</v>
      </c>
      <c r="B510" s="34" t="s">
        <v>207</v>
      </c>
      <c r="C510" s="34" t="s">
        <v>195</v>
      </c>
      <c r="D510" s="34" t="s">
        <v>1564</v>
      </c>
      <c r="E510" s="34" t="s">
        <v>1565</v>
      </c>
      <c r="F510" s="34" t="s">
        <v>1566</v>
      </c>
      <c r="G510" s="34" t="s">
        <v>52</v>
      </c>
      <c r="H510" s="33">
        <v>44081</v>
      </c>
      <c r="I510" s="34" t="s">
        <v>199</v>
      </c>
      <c r="J510" t="s">
        <v>163</v>
      </c>
    </row>
    <row r="511" spans="1:10" ht="15" customHeight="1" x14ac:dyDescent="0.45">
      <c r="A511" s="33">
        <v>44012</v>
      </c>
      <c r="B511" s="34" t="s">
        <v>194</v>
      </c>
      <c r="C511" s="34" t="s">
        <v>195</v>
      </c>
      <c r="D511" s="34" t="s">
        <v>1567</v>
      </c>
      <c r="E511" s="34" t="s">
        <v>1568</v>
      </c>
      <c r="F511" s="34" t="s">
        <v>1569</v>
      </c>
      <c r="G511" s="34" t="s">
        <v>52</v>
      </c>
      <c r="H511" s="33">
        <v>44043</v>
      </c>
      <c r="I511" s="34" t="s">
        <v>212</v>
      </c>
      <c r="J511" t="s">
        <v>163</v>
      </c>
    </row>
    <row r="512" spans="1:10" ht="15" customHeight="1" x14ac:dyDescent="0.45">
      <c r="A512" s="33">
        <v>44013</v>
      </c>
      <c r="B512" s="34" t="s">
        <v>194</v>
      </c>
      <c r="C512" s="34" t="s">
        <v>195</v>
      </c>
      <c r="D512" s="34" t="s">
        <v>1570</v>
      </c>
      <c r="E512" s="34" t="s">
        <v>1571</v>
      </c>
      <c r="F512" s="34" t="s">
        <v>1572</v>
      </c>
      <c r="G512" s="34" t="s">
        <v>34</v>
      </c>
      <c r="H512" s="33">
        <v>44060</v>
      </c>
      <c r="I512" s="34" t="s">
        <v>199</v>
      </c>
      <c r="J512" t="s">
        <v>163</v>
      </c>
    </row>
    <row r="513" spans="1:10" ht="15" customHeight="1" x14ac:dyDescent="0.45">
      <c r="A513" s="33">
        <v>44013</v>
      </c>
      <c r="B513" s="34" t="s">
        <v>194</v>
      </c>
      <c r="C513" s="34" t="s">
        <v>231</v>
      </c>
      <c r="D513" s="34" t="s">
        <v>1573</v>
      </c>
      <c r="E513" s="34" t="s">
        <v>1574</v>
      </c>
      <c r="F513" s="34" t="s">
        <v>1575</v>
      </c>
      <c r="G513" s="34" t="s">
        <v>127</v>
      </c>
      <c r="H513" s="33">
        <v>44062</v>
      </c>
      <c r="I513" s="34" t="s">
        <v>222</v>
      </c>
      <c r="J513" t="s">
        <v>164</v>
      </c>
    </row>
    <row r="514" spans="1:10" ht="14.25" x14ac:dyDescent="0.45">
      <c r="A514" s="33">
        <v>44013</v>
      </c>
      <c r="B514" s="34" t="s">
        <v>207</v>
      </c>
      <c r="C514" s="34" t="s">
        <v>195</v>
      </c>
      <c r="D514" s="34" t="s">
        <v>1576</v>
      </c>
      <c r="E514" s="34" t="s">
        <v>1577</v>
      </c>
      <c r="F514" s="34" t="s">
        <v>1578</v>
      </c>
      <c r="G514" s="34" t="s">
        <v>221</v>
      </c>
      <c r="J514" t="s">
        <v>161</v>
      </c>
    </row>
    <row r="515" spans="1:10" ht="14.25" x14ac:dyDescent="0.45">
      <c r="A515" s="33">
        <v>44013</v>
      </c>
      <c r="B515" s="34" t="s">
        <v>194</v>
      </c>
      <c r="C515" s="34" t="s">
        <v>201</v>
      </c>
      <c r="D515" s="34" t="s">
        <v>1579</v>
      </c>
      <c r="E515" s="34" t="s">
        <v>1580</v>
      </c>
      <c r="F515" s="34" t="s">
        <v>1581</v>
      </c>
      <c r="G515" s="34" t="s">
        <v>34</v>
      </c>
      <c r="H515" s="33">
        <v>44111</v>
      </c>
      <c r="I515" s="34" t="s">
        <v>212</v>
      </c>
      <c r="J515" t="s">
        <v>163</v>
      </c>
    </row>
    <row r="516" spans="1:10" ht="15" customHeight="1" x14ac:dyDescent="0.45">
      <c r="A516" s="33">
        <v>44013</v>
      </c>
      <c r="B516" s="34" t="s">
        <v>207</v>
      </c>
      <c r="C516" s="34" t="s">
        <v>231</v>
      </c>
      <c r="D516" s="34" t="s">
        <v>1582</v>
      </c>
      <c r="E516" s="34" t="s">
        <v>1583</v>
      </c>
      <c r="F516" s="34" t="s">
        <v>1584</v>
      </c>
      <c r="G516" s="34" t="s">
        <v>34</v>
      </c>
      <c r="H516" s="33">
        <v>44050</v>
      </c>
      <c r="I516" s="34" t="s">
        <v>212</v>
      </c>
      <c r="J516" t="s">
        <v>163</v>
      </c>
    </row>
    <row r="517" spans="1:10" ht="15" customHeight="1" x14ac:dyDescent="0.45">
      <c r="A517" s="33">
        <v>44013</v>
      </c>
      <c r="B517" s="34" t="s">
        <v>194</v>
      </c>
      <c r="C517" s="34" t="s">
        <v>195</v>
      </c>
      <c r="D517" s="34" t="s">
        <v>1585</v>
      </c>
      <c r="E517" s="34" t="s">
        <v>1586</v>
      </c>
      <c r="F517" s="34" t="s">
        <v>1587</v>
      </c>
      <c r="G517" s="34" t="s">
        <v>61</v>
      </c>
      <c r="H517" s="33">
        <v>44055</v>
      </c>
      <c r="I517" s="34" t="s">
        <v>199</v>
      </c>
      <c r="J517" t="s">
        <v>165</v>
      </c>
    </row>
    <row r="518" spans="1:10" ht="15" customHeight="1" x14ac:dyDescent="0.45">
      <c r="A518" s="33">
        <v>44013</v>
      </c>
      <c r="B518" s="34" t="s">
        <v>194</v>
      </c>
      <c r="C518" s="34" t="s">
        <v>227</v>
      </c>
      <c r="D518" s="34" t="s">
        <v>1588</v>
      </c>
      <c r="E518" s="34" t="s">
        <v>1589</v>
      </c>
      <c r="F518" s="34" t="s">
        <v>1590</v>
      </c>
      <c r="G518" s="34" t="s">
        <v>1591</v>
      </c>
      <c r="H518" s="33">
        <v>44089</v>
      </c>
      <c r="I518" s="34" t="s">
        <v>212</v>
      </c>
      <c r="J518" t="s">
        <v>161</v>
      </c>
    </row>
    <row r="519" spans="1:10" ht="15" customHeight="1" x14ac:dyDescent="0.45">
      <c r="A519" s="33">
        <v>44013</v>
      </c>
      <c r="B519" s="34" t="s">
        <v>194</v>
      </c>
      <c r="C519" s="34" t="s">
        <v>201</v>
      </c>
      <c r="D519" s="34" t="s">
        <v>1592</v>
      </c>
      <c r="E519" s="34" t="s">
        <v>1593</v>
      </c>
      <c r="F519" s="34" t="s">
        <v>791</v>
      </c>
      <c r="G519" s="34" t="s">
        <v>792</v>
      </c>
      <c r="H519" s="33">
        <v>44090</v>
      </c>
      <c r="I519" s="34" t="s">
        <v>212</v>
      </c>
      <c r="J519" t="s">
        <v>161</v>
      </c>
    </row>
    <row r="520" spans="1:10" ht="14.25" x14ac:dyDescent="0.45">
      <c r="A520" s="33">
        <v>44014</v>
      </c>
      <c r="B520" s="34" t="s">
        <v>194</v>
      </c>
      <c r="C520" s="34" t="s">
        <v>231</v>
      </c>
      <c r="D520" s="34" t="s">
        <v>1594</v>
      </c>
      <c r="E520" s="34" t="s">
        <v>1145</v>
      </c>
      <c r="F520" s="34" t="s">
        <v>1146</v>
      </c>
      <c r="G520" s="34" t="s">
        <v>34</v>
      </c>
      <c r="H520" s="33">
        <v>44040</v>
      </c>
      <c r="I520" s="34" t="s">
        <v>199</v>
      </c>
      <c r="J520" t="s">
        <v>163</v>
      </c>
    </row>
    <row r="521" spans="1:10" ht="14.25" x14ac:dyDescent="0.45">
      <c r="A521" s="33">
        <v>44014</v>
      </c>
      <c r="B521" s="34" t="s">
        <v>194</v>
      </c>
      <c r="C521" s="34" t="s">
        <v>201</v>
      </c>
      <c r="D521" s="34" t="s">
        <v>1595</v>
      </c>
      <c r="E521" s="34" t="s">
        <v>1596</v>
      </c>
      <c r="F521" s="34" t="s">
        <v>1597</v>
      </c>
      <c r="G521" s="34" t="s">
        <v>34</v>
      </c>
      <c r="H521" s="33">
        <v>44040</v>
      </c>
      <c r="I521" s="34" t="s">
        <v>212</v>
      </c>
      <c r="J521" t="s">
        <v>163</v>
      </c>
    </row>
    <row r="522" spans="1:10" ht="14.25" x14ac:dyDescent="0.45">
      <c r="A522" s="33">
        <v>44015</v>
      </c>
      <c r="B522" s="34" t="s">
        <v>194</v>
      </c>
      <c r="C522" s="34" t="s">
        <v>231</v>
      </c>
      <c r="D522" s="34" t="s">
        <v>1598</v>
      </c>
      <c r="E522" s="34" t="s">
        <v>1599</v>
      </c>
      <c r="F522" s="34" t="s">
        <v>1133</v>
      </c>
      <c r="G522" s="34" t="s">
        <v>66</v>
      </c>
      <c r="H522" s="33">
        <v>44027</v>
      </c>
      <c r="I522" s="34" t="s">
        <v>222</v>
      </c>
      <c r="J522" t="s">
        <v>163</v>
      </c>
    </row>
    <row r="523" spans="1:10" ht="15" customHeight="1" x14ac:dyDescent="0.45">
      <c r="A523" s="33">
        <v>44015</v>
      </c>
      <c r="B523" s="34" t="s">
        <v>207</v>
      </c>
      <c r="C523" s="34" t="s">
        <v>195</v>
      </c>
      <c r="D523" s="34" t="s">
        <v>1600</v>
      </c>
      <c r="E523" s="34" t="s">
        <v>1601</v>
      </c>
      <c r="F523" s="34" t="s">
        <v>1602</v>
      </c>
      <c r="G523" s="34" t="s">
        <v>263</v>
      </c>
      <c r="H523" s="33">
        <v>44089</v>
      </c>
      <c r="I523" s="34" t="s">
        <v>206</v>
      </c>
      <c r="J523" t="s">
        <v>162</v>
      </c>
    </row>
    <row r="524" spans="1:10" ht="14.25" x14ac:dyDescent="0.45">
      <c r="A524" s="33">
        <v>44015</v>
      </c>
      <c r="B524" s="34" t="s">
        <v>207</v>
      </c>
      <c r="C524" s="34" t="s">
        <v>236</v>
      </c>
      <c r="D524" s="34" t="s">
        <v>1603</v>
      </c>
      <c r="E524" s="34" t="s">
        <v>1604</v>
      </c>
      <c r="F524" s="34" t="s">
        <v>1605</v>
      </c>
      <c r="G524" s="34" t="s">
        <v>52</v>
      </c>
      <c r="H524" s="33">
        <v>44117</v>
      </c>
      <c r="I524" s="34" t="s">
        <v>212</v>
      </c>
      <c r="J524" t="s">
        <v>163</v>
      </c>
    </row>
    <row r="525" spans="1:10" ht="15" customHeight="1" x14ac:dyDescent="0.45">
      <c r="A525" s="33">
        <v>44015</v>
      </c>
      <c r="B525" s="34" t="s">
        <v>207</v>
      </c>
      <c r="C525" s="34" t="s">
        <v>195</v>
      </c>
      <c r="D525" s="34" t="s">
        <v>1606</v>
      </c>
      <c r="E525" s="34" t="s">
        <v>2188</v>
      </c>
      <c r="F525" s="34" t="s">
        <v>1607</v>
      </c>
      <c r="G525" s="34" t="s">
        <v>511</v>
      </c>
      <c r="H525" s="33">
        <v>44098</v>
      </c>
      <c r="I525" s="34" t="s">
        <v>199</v>
      </c>
      <c r="J525" t="s">
        <v>164</v>
      </c>
    </row>
    <row r="526" spans="1:10" ht="15" customHeight="1" x14ac:dyDescent="0.45">
      <c r="A526" s="33">
        <v>44015</v>
      </c>
      <c r="B526" s="34" t="s">
        <v>207</v>
      </c>
      <c r="C526" s="34" t="s">
        <v>195</v>
      </c>
      <c r="D526" s="34" t="s">
        <v>1608</v>
      </c>
      <c r="E526" s="34" t="s">
        <v>1609</v>
      </c>
      <c r="F526" s="34" t="s">
        <v>1549</v>
      </c>
      <c r="G526" s="34" t="s">
        <v>211</v>
      </c>
      <c r="H526" s="33">
        <v>44081</v>
      </c>
      <c r="I526" s="34" t="s">
        <v>206</v>
      </c>
      <c r="J526" t="s">
        <v>166</v>
      </c>
    </row>
    <row r="527" spans="1:10" ht="15" customHeight="1" x14ac:dyDescent="0.45">
      <c r="A527" s="33">
        <v>44016</v>
      </c>
      <c r="B527" s="34" t="s">
        <v>207</v>
      </c>
      <c r="C527" s="34" t="s">
        <v>231</v>
      </c>
      <c r="D527" s="34" t="s">
        <v>1610</v>
      </c>
      <c r="E527" s="34" t="s">
        <v>1611</v>
      </c>
      <c r="F527" s="34" t="s">
        <v>876</v>
      </c>
      <c r="G527" s="34" t="s">
        <v>52</v>
      </c>
      <c r="H527" s="33">
        <v>44033</v>
      </c>
      <c r="I527" s="34" t="s">
        <v>212</v>
      </c>
      <c r="J527" t="s">
        <v>163</v>
      </c>
    </row>
    <row r="528" spans="1:10" ht="15" customHeight="1" x14ac:dyDescent="0.45">
      <c r="A528" s="33">
        <v>44017</v>
      </c>
      <c r="B528" s="34" t="s">
        <v>194</v>
      </c>
      <c r="C528" s="34" t="s">
        <v>231</v>
      </c>
      <c r="D528" s="34" t="s">
        <v>2466</v>
      </c>
      <c r="E528" s="34" t="s">
        <v>2467</v>
      </c>
      <c r="F528" s="34" t="s">
        <v>1036</v>
      </c>
      <c r="G528" s="34" t="s">
        <v>52</v>
      </c>
      <c r="H528" s="33">
        <v>44042</v>
      </c>
      <c r="I528" s="34" t="s">
        <v>212</v>
      </c>
      <c r="J528" t="s">
        <v>163</v>
      </c>
    </row>
    <row r="529" spans="1:10" ht="15" customHeight="1" x14ac:dyDescent="0.45">
      <c r="A529" s="33">
        <v>44018</v>
      </c>
      <c r="B529" s="34" t="s">
        <v>194</v>
      </c>
      <c r="C529" s="34" t="s">
        <v>231</v>
      </c>
      <c r="D529" s="34" t="s">
        <v>1612</v>
      </c>
      <c r="E529" s="34" t="s">
        <v>1221</v>
      </c>
      <c r="F529" s="34" t="s">
        <v>1222</v>
      </c>
      <c r="G529" s="34" t="s">
        <v>1613</v>
      </c>
      <c r="H529" s="33">
        <v>44042</v>
      </c>
      <c r="I529" s="34" t="s">
        <v>212</v>
      </c>
      <c r="J529" t="s">
        <v>162</v>
      </c>
    </row>
    <row r="530" spans="1:10" ht="15" customHeight="1" x14ac:dyDescent="0.45">
      <c r="A530" s="33">
        <v>44019</v>
      </c>
      <c r="B530" s="34" t="s">
        <v>194</v>
      </c>
      <c r="C530" s="34" t="s">
        <v>231</v>
      </c>
      <c r="D530" s="34" t="s">
        <v>1614</v>
      </c>
      <c r="E530" s="34" t="s">
        <v>747</v>
      </c>
      <c r="F530" s="34" t="s">
        <v>2189</v>
      </c>
      <c r="G530" s="34" t="s">
        <v>34</v>
      </c>
      <c r="H530" s="33">
        <v>44067</v>
      </c>
      <c r="I530" s="34" t="s">
        <v>212</v>
      </c>
      <c r="J530" t="s">
        <v>163</v>
      </c>
    </row>
    <row r="531" spans="1:10" ht="15" customHeight="1" x14ac:dyDescent="0.45">
      <c r="A531" s="33">
        <v>44019</v>
      </c>
      <c r="B531" s="34" t="s">
        <v>194</v>
      </c>
      <c r="C531" s="34" t="s">
        <v>231</v>
      </c>
      <c r="D531" s="34" t="s">
        <v>1615</v>
      </c>
      <c r="E531" s="34" t="s">
        <v>672</v>
      </c>
      <c r="F531" s="34" t="s">
        <v>673</v>
      </c>
      <c r="G531" s="34" t="s">
        <v>127</v>
      </c>
      <c r="H531" s="33">
        <v>44034</v>
      </c>
      <c r="I531" s="34" t="s">
        <v>212</v>
      </c>
      <c r="J531" t="s">
        <v>164</v>
      </c>
    </row>
    <row r="532" spans="1:10" ht="15" customHeight="1" x14ac:dyDescent="0.45">
      <c r="A532" s="33">
        <v>44019</v>
      </c>
      <c r="B532" s="34" t="s">
        <v>194</v>
      </c>
      <c r="C532" s="34" t="s">
        <v>231</v>
      </c>
      <c r="D532" s="34" t="s">
        <v>1616</v>
      </c>
      <c r="E532" s="34" t="s">
        <v>2190</v>
      </c>
      <c r="F532" s="34" t="s">
        <v>1222</v>
      </c>
      <c r="G532" s="34" t="s">
        <v>157</v>
      </c>
      <c r="H532" s="33">
        <v>44071</v>
      </c>
      <c r="I532" s="34" t="s">
        <v>212</v>
      </c>
      <c r="J532" t="s">
        <v>162</v>
      </c>
    </row>
    <row r="533" spans="1:10" ht="15" customHeight="1" x14ac:dyDescent="0.45">
      <c r="A533" s="33">
        <v>44019</v>
      </c>
      <c r="B533" s="34" t="s">
        <v>207</v>
      </c>
      <c r="C533" s="34" t="s">
        <v>195</v>
      </c>
      <c r="D533" s="34" t="s">
        <v>1617</v>
      </c>
      <c r="E533" s="34" t="s">
        <v>1618</v>
      </c>
      <c r="F533" s="34" t="s">
        <v>1619</v>
      </c>
      <c r="G533" s="34" t="s">
        <v>128</v>
      </c>
      <c r="J533" t="s">
        <v>164</v>
      </c>
    </row>
    <row r="534" spans="1:10" ht="15" customHeight="1" x14ac:dyDescent="0.45">
      <c r="A534" s="33">
        <v>44019</v>
      </c>
      <c r="B534" s="34" t="s">
        <v>194</v>
      </c>
      <c r="C534" s="34" t="s">
        <v>195</v>
      </c>
      <c r="D534" s="34" t="s">
        <v>1620</v>
      </c>
      <c r="E534" s="34" t="s">
        <v>1621</v>
      </c>
      <c r="F534" s="34" t="s">
        <v>1622</v>
      </c>
      <c r="G534" s="34" t="s">
        <v>157</v>
      </c>
      <c r="H534" s="33">
        <v>44109</v>
      </c>
      <c r="I534" s="34" t="s">
        <v>199</v>
      </c>
      <c r="J534" t="s">
        <v>162</v>
      </c>
    </row>
    <row r="535" spans="1:10" ht="15" customHeight="1" x14ac:dyDescent="0.45">
      <c r="A535" s="33">
        <v>44019</v>
      </c>
      <c r="B535" s="34" t="s">
        <v>194</v>
      </c>
      <c r="C535" s="34" t="s">
        <v>231</v>
      </c>
      <c r="D535" s="34" t="s">
        <v>1623</v>
      </c>
      <c r="E535" s="34" t="s">
        <v>1624</v>
      </c>
      <c r="F535" s="34" t="s">
        <v>472</v>
      </c>
      <c r="G535" s="34" t="s">
        <v>52</v>
      </c>
      <c r="H535" s="33">
        <v>44028</v>
      </c>
      <c r="I535" s="34" t="s">
        <v>212</v>
      </c>
      <c r="J535" t="s">
        <v>163</v>
      </c>
    </row>
    <row r="536" spans="1:10" ht="15" customHeight="1" x14ac:dyDescent="0.45">
      <c r="A536" s="33">
        <v>44020</v>
      </c>
      <c r="B536" s="34" t="s">
        <v>194</v>
      </c>
      <c r="C536" s="34" t="s">
        <v>231</v>
      </c>
      <c r="D536" s="34" t="s">
        <v>1625</v>
      </c>
      <c r="E536" s="34" t="s">
        <v>1626</v>
      </c>
      <c r="F536" s="34" t="s">
        <v>1097</v>
      </c>
      <c r="G536" s="34" t="s">
        <v>1098</v>
      </c>
      <c r="H536" s="33">
        <v>44028</v>
      </c>
      <c r="I536" s="34" t="s">
        <v>212</v>
      </c>
      <c r="J536" t="s">
        <v>163</v>
      </c>
    </row>
    <row r="537" spans="1:10" ht="15" customHeight="1" x14ac:dyDescent="0.45">
      <c r="A537" s="33">
        <v>44020</v>
      </c>
      <c r="B537" s="34" t="s">
        <v>194</v>
      </c>
      <c r="C537" s="34" t="s">
        <v>231</v>
      </c>
      <c r="D537" s="34" t="s">
        <v>1627</v>
      </c>
      <c r="E537" s="34" t="s">
        <v>584</v>
      </c>
      <c r="F537" s="34" t="s">
        <v>585</v>
      </c>
      <c r="G537" s="34" t="s">
        <v>586</v>
      </c>
      <c r="H537" s="33">
        <v>44042</v>
      </c>
      <c r="I537" s="34" t="s">
        <v>212</v>
      </c>
      <c r="J537" t="s">
        <v>162</v>
      </c>
    </row>
    <row r="538" spans="1:10" ht="15" customHeight="1" x14ac:dyDescent="0.45">
      <c r="A538" s="33">
        <v>44020</v>
      </c>
      <c r="B538" s="34" t="s">
        <v>194</v>
      </c>
      <c r="C538" s="34" t="s">
        <v>231</v>
      </c>
      <c r="D538" s="34" t="s">
        <v>1628</v>
      </c>
      <c r="E538" s="34" t="s">
        <v>2191</v>
      </c>
      <c r="F538" s="34" t="s">
        <v>1307</v>
      </c>
      <c r="G538" s="34" t="s">
        <v>61</v>
      </c>
      <c r="H538" s="33">
        <v>44082</v>
      </c>
      <c r="I538" s="34" t="s">
        <v>199</v>
      </c>
      <c r="J538" t="s">
        <v>165</v>
      </c>
    </row>
    <row r="539" spans="1:10" ht="15" customHeight="1" x14ac:dyDescent="0.45">
      <c r="A539" s="33">
        <v>44020</v>
      </c>
      <c r="B539" s="34" t="s">
        <v>194</v>
      </c>
      <c r="C539" s="34" t="s">
        <v>231</v>
      </c>
      <c r="D539" s="34" t="s">
        <v>1629</v>
      </c>
      <c r="E539" s="34" t="s">
        <v>581</v>
      </c>
      <c r="F539" s="34" t="s">
        <v>1630</v>
      </c>
      <c r="G539" s="34" t="s">
        <v>34</v>
      </c>
      <c r="H539" s="33">
        <v>44040</v>
      </c>
      <c r="I539" s="34" t="s">
        <v>212</v>
      </c>
      <c r="J539" t="s">
        <v>163</v>
      </c>
    </row>
    <row r="540" spans="1:10" ht="15" customHeight="1" x14ac:dyDescent="0.45">
      <c r="A540" s="33">
        <v>44020</v>
      </c>
      <c r="B540" s="34" t="s">
        <v>194</v>
      </c>
      <c r="C540" s="34" t="s">
        <v>231</v>
      </c>
      <c r="D540" s="34" t="s">
        <v>1631</v>
      </c>
      <c r="E540" s="34" t="s">
        <v>334</v>
      </c>
      <c r="F540" s="34" t="s">
        <v>335</v>
      </c>
      <c r="G540" s="34" t="s">
        <v>52</v>
      </c>
      <c r="H540" s="33">
        <v>44062</v>
      </c>
      <c r="I540" s="34" t="s">
        <v>212</v>
      </c>
      <c r="J540" t="s">
        <v>163</v>
      </c>
    </row>
    <row r="541" spans="1:10" ht="15" customHeight="1" x14ac:dyDescent="0.45">
      <c r="A541" s="33">
        <v>44020</v>
      </c>
      <c r="B541" s="34" t="s">
        <v>194</v>
      </c>
      <c r="C541" s="34" t="s">
        <v>231</v>
      </c>
      <c r="D541" s="34" t="s">
        <v>1632</v>
      </c>
      <c r="E541" s="34" t="s">
        <v>1633</v>
      </c>
      <c r="F541" s="34" t="s">
        <v>2973</v>
      </c>
      <c r="G541" s="34" t="s">
        <v>586</v>
      </c>
      <c r="H541" s="33">
        <v>44097</v>
      </c>
      <c r="I541" s="34" t="s">
        <v>212</v>
      </c>
      <c r="J541" t="s">
        <v>162</v>
      </c>
    </row>
    <row r="542" spans="1:10" ht="15" customHeight="1" x14ac:dyDescent="0.45">
      <c r="A542" s="33">
        <v>44020</v>
      </c>
      <c r="B542" s="34" t="s">
        <v>207</v>
      </c>
      <c r="C542" s="34" t="s">
        <v>201</v>
      </c>
      <c r="D542" s="34" t="s">
        <v>1634</v>
      </c>
      <c r="E542" s="34" t="s">
        <v>1635</v>
      </c>
      <c r="F542" s="34" t="s">
        <v>523</v>
      </c>
      <c r="G542" s="34" t="s">
        <v>263</v>
      </c>
      <c r="H542" s="33">
        <v>44060</v>
      </c>
      <c r="I542" s="34" t="s">
        <v>212</v>
      </c>
      <c r="J542" t="s">
        <v>162</v>
      </c>
    </row>
    <row r="543" spans="1:10" ht="15" customHeight="1" x14ac:dyDescent="0.45">
      <c r="A543" s="33">
        <v>44021</v>
      </c>
      <c r="B543" s="34" t="s">
        <v>194</v>
      </c>
      <c r="C543" s="34" t="s">
        <v>195</v>
      </c>
      <c r="D543" s="34" t="s">
        <v>2468</v>
      </c>
      <c r="E543" s="34" t="s">
        <v>2469</v>
      </c>
      <c r="F543" s="34" t="s">
        <v>1465</v>
      </c>
      <c r="G543" s="34" t="s">
        <v>746</v>
      </c>
      <c r="J543" t="s">
        <v>162</v>
      </c>
    </row>
    <row r="544" spans="1:10" ht="15" customHeight="1" x14ac:dyDescent="0.45">
      <c r="A544" s="33">
        <v>44021</v>
      </c>
      <c r="B544" s="34" t="s">
        <v>194</v>
      </c>
      <c r="C544" s="34" t="s">
        <v>195</v>
      </c>
      <c r="D544" s="34" t="s">
        <v>1636</v>
      </c>
      <c r="E544" s="34" t="s">
        <v>1637</v>
      </c>
      <c r="F544" s="34" t="s">
        <v>1638</v>
      </c>
      <c r="G544" s="34" t="s">
        <v>61</v>
      </c>
      <c r="H544" s="33">
        <v>44040</v>
      </c>
      <c r="I544" s="34" t="s">
        <v>199</v>
      </c>
      <c r="J544" t="s">
        <v>165</v>
      </c>
    </row>
    <row r="545" spans="1:10" ht="15" customHeight="1" x14ac:dyDescent="0.45">
      <c r="A545" s="33">
        <v>44021</v>
      </c>
      <c r="B545" s="34" t="s">
        <v>194</v>
      </c>
      <c r="C545" s="34" t="s">
        <v>231</v>
      </c>
      <c r="D545" s="34" t="s">
        <v>1639</v>
      </c>
      <c r="E545" s="34" t="s">
        <v>1640</v>
      </c>
      <c r="F545" s="34" t="s">
        <v>1641</v>
      </c>
      <c r="G545" s="34" t="s">
        <v>61</v>
      </c>
      <c r="H545" s="33">
        <v>44052</v>
      </c>
      <c r="I545" s="34" t="s">
        <v>199</v>
      </c>
      <c r="J545" t="s">
        <v>165</v>
      </c>
    </row>
    <row r="546" spans="1:10" ht="15" customHeight="1" x14ac:dyDescent="0.45">
      <c r="A546" s="33">
        <v>44021</v>
      </c>
      <c r="B546" s="34" t="s">
        <v>207</v>
      </c>
      <c r="C546" s="34" t="s">
        <v>195</v>
      </c>
      <c r="D546" s="34" t="s">
        <v>1642</v>
      </c>
      <c r="E546" s="34" t="s">
        <v>1643</v>
      </c>
      <c r="F546" s="34" t="s">
        <v>1644</v>
      </c>
      <c r="G546" s="34" t="s">
        <v>52</v>
      </c>
      <c r="H546" s="33">
        <v>44075</v>
      </c>
      <c r="I546" s="34" t="s">
        <v>212</v>
      </c>
      <c r="J546" t="s">
        <v>163</v>
      </c>
    </row>
    <row r="547" spans="1:10" ht="15" customHeight="1" x14ac:dyDescent="0.45">
      <c r="A547" s="33">
        <v>44022</v>
      </c>
      <c r="B547" s="34" t="s">
        <v>194</v>
      </c>
      <c r="C547" s="34" t="s">
        <v>201</v>
      </c>
      <c r="D547" s="34" t="s">
        <v>1645</v>
      </c>
      <c r="E547" s="34" t="s">
        <v>1646</v>
      </c>
      <c r="F547" s="34" t="s">
        <v>1647</v>
      </c>
      <c r="G547" s="34" t="s">
        <v>61</v>
      </c>
      <c r="H547" s="33">
        <v>44096</v>
      </c>
      <c r="I547" s="34" t="s">
        <v>212</v>
      </c>
      <c r="J547" t="s">
        <v>165</v>
      </c>
    </row>
    <row r="548" spans="1:10" ht="14.25" x14ac:dyDescent="0.45">
      <c r="A548" s="33">
        <v>44022</v>
      </c>
      <c r="B548" s="34" t="s">
        <v>194</v>
      </c>
      <c r="C548" s="34" t="s">
        <v>231</v>
      </c>
      <c r="D548" s="34" t="s">
        <v>1648</v>
      </c>
      <c r="E548" s="34" t="s">
        <v>1649</v>
      </c>
      <c r="F548" s="34" t="s">
        <v>1650</v>
      </c>
      <c r="G548" s="34" t="s">
        <v>61</v>
      </c>
      <c r="H548" s="33">
        <v>44085</v>
      </c>
      <c r="I548" s="34" t="s">
        <v>212</v>
      </c>
      <c r="J548" t="s">
        <v>165</v>
      </c>
    </row>
    <row r="549" spans="1:10" ht="15" customHeight="1" x14ac:dyDescent="0.45">
      <c r="A549" s="33">
        <v>44022</v>
      </c>
      <c r="B549" s="34" t="s">
        <v>194</v>
      </c>
      <c r="C549" s="34" t="s">
        <v>231</v>
      </c>
      <c r="D549" s="34" t="s">
        <v>1651</v>
      </c>
      <c r="E549" s="34" t="s">
        <v>282</v>
      </c>
      <c r="F549" s="34" t="s">
        <v>283</v>
      </c>
      <c r="G549" s="34" t="s">
        <v>34</v>
      </c>
      <c r="H549" s="33">
        <v>44030</v>
      </c>
      <c r="I549" s="34" t="s">
        <v>212</v>
      </c>
      <c r="J549" t="s">
        <v>163</v>
      </c>
    </row>
    <row r="550" spans="1:10" ht="15" customHeight="1" x14ac:dyDescent="0.45">
      <c r="A550" s="33">
        <v>44022</v>
      </c>
      <c r="B550" s="34" t="s">
        <v>207</v>
      </c>
      <c r="C550" s="34" t="s">
        <v>227</v>
      </c>
      <c r="D550" s="34" t="s">
        <v>2470</v>
      </c>
      <c r="E550" s="34" t="s">
        <v>2471</v>
      </c>
      <c r="F550" s="34" t="s">
        <v>2472</v>
      </c>
      <c r="G550" s="34" t="s">
        <v>511</v>
      </c>
      <c r="H550" s="33">
        <v>44098</v>
      </c>
      <c r="I550" s="34" t="s">
        <v>199</v>
      </c>
      <c r="J550" t="s">
        <v>164</v>
      </c>
    </row>
    <row r="551" spans="1:10" ht="14.25" x14ac:dyDescent="0.45">
      <c r="A551" s="33">
        <v>44022</v>
      </c>
      <c r="B551" s="34" t="s">
        <v>194</v>
      </c>
      <c r="C551" s="34" t="s">
        <v>201</v>
      </c>
      <c r="D551" s="34" t="s">
        <v>1652</v>
      </c>
      <c r="E551" s="34" t="s">
        <v>1653</v>
      </c>
      <c r="F551" s="34" t="s">
        <v>1654</v>
      </c>
      <c r="G551" s="34" t="s">
        <v>34</v>
      </c>
      <c r="J551" t="s">
        <v>163</v>
      </c>
    </row>
    <row r="552" spans="1:10" ht="15" customHeight="1" x14ac:dyDescent="0.45">
      <c r="A552" s="33">
        <v>44022</v>
      </c>
      <c r="B552" s="34" t="s">
        <v>194</v>
      </c>
      <c r="C552" s="34" t="s">
        <v>231</v>
      </c>
      <c r="D552" s="34" t="s">
        <v>1655</v>
      </c>
      <c r="E552" s="34" t="s">
        <v>1656</v>
      </c>
      <c r="F552" s="34" t="s">
        <v>1657</v>
      </c>
      <c r="G552" s="34" t="s">
        <v>127</v>
      </c>
      <c r="H552" s="33">
        <v>44061</v>
      </c>
      <c r="I552" s="34" t="s">
        <v>212</v>
      </c>
      <c r="J552" t="s">
        <v>164</v>
      </c>
    </row>
    <row r="553" spans="1:10" ht="15" customHeight="1" x14ac:dyDescent="0.45">
      <c r="A553" s="33">
        <v>44022</v>
      </c>
      <c r="B553" s="34" t="s">
        <v>207</v>
      </c>
      <c r="C553" s="34" t="s">
        <v>195</v>
      </c>
      <c r="D553" s="34" t="s">
        <v>1658</v>
      </c>
      <c r="E553" s="34" t="s">
        <v>1659</v>
      </c>
      <c r="F553" s="34" t="s">
        <v>1341</v>
      </c>
      <c r="G553" s="34" t="s">
        <v>263</v>
      </c>
      <c r="H553" s="33">
        <v>44098</v>
      </c>
      <c r="I553" s="34" t="s">
        <v>199</v>
      </c>
      <c r="J553" t="s">
        <v>162</v>
      </c>
    </row>
    <row r="554" spans="1:10" ht="15" customHeight="1" x14ac:dyDescent="0.45">
      <c r="A554" s="33">
        <v>44024</v>
      </c>
      <c r="B554" s="34" t="s">
        <v>194</v>
      </c>
      <c r="C554" s="34" t="s">
        <v>201</v>
      </c>
      <c r="D554" s="34" t="s">
        <v>1660</v>
      </c>
      <c r="E554" s="34" t="s">
        <v>1661</v>
      </c>
      <c r="F554" s="34" t="s">
        <v>1662</v>
      </c>
      <c r="G554" s="34" t="s">
        <v>921</v>
      </c>
      <c r="H554" s="33">
        <v>44103</v>
      </c>
      <c r="I554" s="34" t="s">
        <v>206</v>
      </c>
      <c r="J554" t="s">
        <v>163</v>
      </c>
    </row>
    <row r="555" spans="1:10" ht="15" customHeight="1" x14ac:dyDescent="0.45">
      <c r="A555" s="33">
        <v>44025</v>
      </c>
      <c r="B555" s="34" t="s">
        <v>194</v>
      </c>
      <c r="C555" s="34" t="s">
        <v>231</v>
      </c>
      <c r="D555" s="34" t="s">
        <v>1663</v>
      </c>
      <c r="E555" s="34" t="s">
        <v>881</v>
      </c>
      <c r="F555" s="34" t="s">
        <v>882</v>
      </c>
      <c r="G555" s="34" t="s">
        <v>34</v>
      </c>
      <c r="J555" t="s">
        <v>163</v>
      </c>
    </row>
    <row r="556" spans="1:10" ht="15" customHeight="1" x14ac:dyDescent="0.45">
      <c r="A556" s="33">
        <v>44025</v>
      </c>
      <c r="B556" s="34" t="s">
        <v>194</v>
      </c>
      <c r="C556" s="34" t="s">
        <v>231</v>
      </c>
      <c r="D556" s="34" t="s">
        <v>1664</v>
      </c>
      <c r="E556" s="34" t="s">
        <v>497</v>
      </c>
      <c r="F556" s="34" t="s">
        <v>498</v>
      </c>
      <c r="G556" s="34" t="s">
        <v>211</v>
      </c>
      <c r="H556" s="33">
        <v>44033</v>
      </c>
      <c r="I556" s="34" t="s">
        <v>212</v>
      </c>
      <c r="J556" t="s">
        <v>166</v>
      </c>
    </row>
    <row r="557" spans="1:10" ht="15" customHeight="1" x14ac:dyDescent="0.45">
      <c r="A557" s="33">
        <v>44025</v>
      </c>
      <c r="B557" s="34" t="s">
        <v>194</v>
      </c>
      <c r="C557" s="34" t="s">
        <v>201</v>
      </c>
      <c r="D557" s="34" t="s">
        <v>1665</v>
      </c>
      <c r="E557" s="34" t="s">
        <v>1666</v>
      </c>
      <c r="F557" s="34" t="s">
        <v>1667</v>
      </c>
      <c r="G557" s="34" t="s">
        <v>1591</v>
      </c>
      <c r="H557" s="33">
        <v>44109</v>
      </c>
      <c r="I557" s="34" t="s">
        <v>212</v>
      </c>
      <c r="J557" t="s">
        <v>161</v>
      </c>
    </row>
    <row r="558" spans="1:10" ht="15" customHeight="1" x14ac:dyDescent="0.45">
      <c r="A558" s="33">
        <v>44025</v>
      </c>
      <c r="B558" s="34" t="s">
        <v>194</v>
      </c>
      <c r="C558" s="34" t="s">
        <v>201</v>
      </c>
      <c r="D558" s="34" t="s">
        <v>1668</v>
      </c>
      <c r="E558" s="34" t="s">
        <v>1669</v>
      </c>
      <c r="F558" s="34" t="s">
        <v>1670</v>
      </c>
      <c r="G558" s="34" t="s">
        <v>1406</v>
      </c>
      <c r="H558" s="33">
        <v>44096</v>
      </c>
      <c r="I558" s="34" t="s">
        <v>212</v>
      </c>
      <c r="J558" t="s">
        <v>162</v>
      </c>
    </row>
    <row r="559" spans="1:10" ht="15" customHeight="1" x14ac:dyDescent="0.45">
      <c r="A559" s="33">
        <v>44025</v>
      </c>
      <c r="B559" s="34" t="s">
        <v>194</v>
      </c>
      <c r="C559" s="34" t="s">
        <v>201</v>
      </c>
      <c r="D559" s="34" t="s">
        <v>1671</v>
      </c>
      <c r="E559" s="34" t="s">
        <v>1672</v>
      </c>
      <c r="F559" s="34" t="s">
        <v>1673</v>
      </c>
      <c r="G559" s="34" t="s">
        <v>586</v>
      </c>
      <c r="H559" s="33">
        <v>44054</v>
      </c>
      <c r="I559" s="34" t="s">
        <v>212</v>
      </c>
      <c r="J559" t="s">
        <v>162</v>
      </c>
    </row>
    <row r="560" spans="1:10" ht="15" customHeight="1" x14ac:dyDescent="0.45">
      <c r="A560" s="33">
        <v>44026</v>
      </c>
      <c r="B560" s="34" t="s">
        <v>194</v>
      </c>
      <c r="C560" s="34" t="s">
        <v>201</v>
      </c>
      <c r="D560" s="34" t="s">
        <v>1674</v>
      </c>
      <c r="E560" s="34" t="s">
        <v>1675</v>
      </c>
      <c r="F560" s="34" t="s">
        <v>1676</v>
      </c>
      <c r="G560" s="34" t="s">
        <v>1406</v>
      </c>
      <c r="H560" s="33">
        <v>44102</v>
      </c>
      <c r="I560" s="34" t="s">
        <v>212</v>
      </c>
      <c r="J560" t="s">
        <v>162</v>
      </c>
    </row>
    <row r="561" spans="1:10" ht="15" customHeight="1" x14ac:dyDescent="0.45">
      <c r="A561" s="33">
        <v>44027</v>
      </c>
      <c r="B561" s="34" t="s">
        <v>207</v>
      </c>
      <c r="C561" s="34" t="s">
        <v>201</v>
      </c>
      <c r="D561" s="34" t="s">
        <v>1677</v>
      </c>
      <c r="E561" s="34" t="s">
        <v>1678</v>
      </c>
      <c r="F561" s="34" t="s">
        <v>1679</v>
      </c>
      <c r="G561" s="34" t="s">
        <v>287</v>
      </c>
      <c r="H561" s="33">
        <v>44098</v>
      </c>
      <c r="I561" s="34" t="s">
        <v>212</v>
      </c>
      <c r="J561" t="s">
        <v>165</v>
      </c>
    </row>
    <row r="562" spans="1:10" ht="14.25" x14ac:dyDescent="0.45">
      <c r="A562" s="33">
        <v>44028</v>
      </c>
      <c r="B562" s="34" t="s">
        <v>194</v>
      </c>
      <c r="C562" s="34" t="s">
        <v>231</v>
      </c>
      <c r="D562" s="34" t="s">
        <v>1680</v>
      </c>
      <c r="E562" s="34" t="s">
        <v>375</v>
      </c>
      <c r="F562" s="34" t="s">
        <v>376</v>
      </c>
      <c r="G562" s="34" t="s">
        <v>145</v>
      </c>
      <c r="H562" s="33">
        <v>44061</v>
      </c>
      <c r="I562" s="34" t="s">
        <v>212</v>
      </c>
      <c r="J562" t="s">
        <v>163</v>
      </c>
    </row>
    <row r="563" spans="1:10" ht="14.25" x14ac:dyDescent="0.45">
      <c r="A563" s="33">
        <v>44028</v>
      </c>
      <c r="B563" s="34" t="s">
        <v>194</v>
      </c>
      <c r="C563" s="34" t="s">
        <v>231</v>
      </c>
      <c r="D563" s="34" t="s">
        <v>1681</v>
      </c>
      <c r="E563" s="34" t="s">
        <v>717</v>
      </c>
      <c r="F563" s="34" t="s">
        <v>718</v>
      </c>
      <c r="G563" s="34" t="s">
        <v>984</v>
      </c>
      <c r="H563" s="33">
        <v>44111</v>
      </c>
      <c r="I563" s="34" t="s">
        <v>212</v>
      </c>
      <c r="J563" t="s">
        <v>163</v>
      </c>
    </row>
    <row r="564" spans="1:10" ht="15" customHeight="1" x14ac:dyDescent="0.45">
      <c r="A564" s="33">
        <v>44028</v>
      </c>
      <c r="B564" s="34" t="s">
        <v>207</v>
      </c>
      <c r="C564" s="34" t="s">
        <v>195</v>
      </c>
      <c r="D564" s="34" t="s">
        <v>1682</v>
      </c>
      <c r="E564" s="34" t="s">
        <v>1683</v>
      </c>
      <c r="F564" s="34" t="s">
        <v>1684</v>
      </c>
      <c r="G564" s="34" t="s">
        <v>1685</v>
      </c>
      <c r="J564" t="s">
        <v>163</v>
      </c>
    </row>
    <row r="565" spans="1:10" ht="15" customHeight="1" x14ac:dyDescent="0.45">
      <c r="A565" s="33">
        <v>44029</v>
      </c>
      <c r="B565" s="34" t="s">
        <v>207</v>
      </c>
      <c r="C565" s="34" t="s">
        <v>201</v>
      </c>
      <c r="D565" s="34" t="s">
        <v>1686</v>
      </c>
      <c r="E565" s="34" t="s">
        <v>1687</v>
      </c>
      <c r="F565" s="34" t="s">
        <v>1688</v>
      </c>
      <c r="G565" s="34" t="s">
        <v>511</v>
      </c>
      <c r="H565" s="33">
        <v>44104</v>
      </c>
      <c r="I565" s="34" t="s">
        <v>212</v>
      </c>
      <c r="J565" t="s">
        <v>164</v>
      </c>
    </row>
    <row r="566" spans="1:10" ht="15" customHeight="1" x14ac:dyDescent="0.45">
      <c r="A566" s="33">
        <v>44029</v>
      </c>
      <c r="B566" s="34" t="s">
        <v>207</v>
      </c>
      <c r="C566" s="34" t="s">
        <v>231</v>
      </c>
      <c r="D566" s="34" t="s">
        <v>1689</v>
      </c>
      <c r="E566" s="34" t="s">
        <v>1690</v>
      </c>
      <c r="F566" s="34" t="s">
        <v>1691</v>
      </c>
      <c r="G566" s="34" t="s">
        <v>1692</v>
      </c>
      <c r="H566" s="33">
        <v>44053</v>
      </c>
      <c r="I566" s="34" t="s">
        <v>199</v>
      </c>
      <c r="J566" t="s">
        <v>166</v>
      </c>
    </row>
    <row r="567" spans="1:10" ht="15" customHeight="1" x14ac:dyDescent="0.45">
      <c r="A567" s="33">
        <v>44029</v>
      </c>
      <c r="B567" s="34" t="s">
        <v>194</v>
      </c>
      <c r="C567" s="34" t="s">
        <v>237</v>
      </c>
      <c r="D567" s="34" t="s">
        <v>1693</v>
      </c>
      <c r="E567" s="34" t="s">
        <v>1694</v>
      </c>
      <c r="F567" s="34" t="s">
        <v>1133</v>
      </c>
      <c r="G567" s="34" t="s">
        <v>66</v>
      </c>
      <c r="H567" s="33">
        <v>44063</v>
      </c>
      <c r="I567" s="34" t="s">
        <v>212</v>
      </c>
      <c r="J567" t="s">
        <v>163</v>
      </c>
    </row>
    <row r="568" spans="1:10" ht="15" customHeight="1" x14ac:dyDescent="0.45">
      <c r="A568" s="33">
        <v>44029</v>
      </c>
      <c r="B568" s="34" t="s">
        <v>194</v>
      </c>
      <c r="C568" s="34" t="s">
        <v>231</v>
      </c>
      <c r="D568" s="34" t="s">
        <v>1695</v>
      </c>
      <c r="E568" s="34" t="s">
        <v>233</v>
      </c>
      <c r="F568" s="34" t="s">
        <v>1696</v>
      </c>
      <c r="G568" s="34" t="s">
        <v>34</v>
      </c>
      <c r="H568" s="33">
        <v>44061</v>
      </c>
      <c r="I568" s="34" t="s">
        <v>212</v>
      </c>
      <c r="J568" t="s">
        <v>163</v>
      </c>
    </row>
    <row r="569" spans="1:10" ht="15" customHeight="1" x14ac:dyDescent="0.45">
      <c r="A569" s="33">
        <v>44029</v>
      </c>
      <c r="B569" s="34" t="s">
        <v>194</v>
      </c>
      <c r="C569" s="34" t="s">
        <v>231</v>
      </c>
      <c r="D569" s="34" t="s">
        <v>1697</v>
      </c>
      <c r="E569" s="34" t="s">
        <v>1698</v>
      </c>
      <c r="F569" s="34" t="s">
        <v>1699</v>
      </c>
      <c r="G569" s="34" t="s">
        <v>52</v>
      </c>
      <c r="H569" s="33">
        <v>44046</v>
      </c>
      <c r="I569" s="34" t="s">
        <v>212</v>
      </c>
      <c r="J569" t="s">
        <v>163</v>
      </c>
    </row>
    <row r="570" spans="1:10" ht="15" customHeight="1" x14ac:dyDescent="0.45">
      <c r="A570" s="33">
        <v>44032</v>
      </c>
      <c r="B570" s="34" t="s">
        <v>194</v>
      </c>
      <c r="C570" s="34" t="s">
        <v>195</v>
      </c>
      <c r="D570" s="34" t="s">
        <v>1700</v>
      </c>
      <c r="E570" s="34" t="s">
        <v>1701</v>
      </c>
      <c r="F570" s="34" t="s">
        <v>1702</v>
      </c>
      <c r="G570" s="34" t="s">
        <v>751</v>
      </c>
      <c r="J570" t="s">
        <v>163</v>
      </c>
    </row>
    <row r="571" spans="1:10" ht="14.25" x14ac:dyDescent="0.45">
      <c r="A571" s="33">
        <v>44032</v>
      </c>
      <c r="B571" s="34" t="s">
        <v>194</v>
      </c>
      <c r="C571" s="34" t="s">
        <v>201</v>
      </c>
      <c r="D571" s="34" t="s">
        <v>1703</v>
      </c>
      <c r="E571" s="34" t="s">
        <v>1704</v>
      </c>
      <c r="F571" s="34" t="s">
        <v>721</v>
      </c>
      <c r="G571" s="34" t="s">
        <v>221</v>
      </c>
      <c r="H571" s="33">
        <v>44119</v>
      </c>
      <c r="I571" s="34" t="s">
        <v>212</v>
      </c>
      <c r="J571" t="s">
        <v>161</v>
      </c>
    </row>
    <row r="572" spans="1:10" ht="15" customHeight="1" x14ac:dyDescent="0.45">
      <c r="A572" s="33">
        <v>44032</v>
      </c>
      <c r="B572" s="34" t="s">
        <v>194</v>
      </c>
      <c r="C572" s="34" t="s">
        <v>231</v>
      </c>
      <c r="D572" s="34" t="s">
        <v>1705</v>
      </c>
      <c r="E572" s="34" t="s">
        <v>609</v>
      </c>
      <c r="F572" s="34" t="s">
        <v>610</v>
      </c>
      <c r="G572" s="34" t="s">
        <v>34</v>
      </c>
      <c r="H572" s="33">
        <v>44049</v>
      </c>
      <c r="I572" s="34" t="s">
        <v>199</v>
      </c>
      <c r="J572" t="s">
        <v>163</v>
      </c>
    </row>
    <row r="573" spans="1:10" ht="15" customHeight="1" x14ac:dyDescent="0.45">
      <c r="A573" s="33">
        <v>44033</v>
      </c>
      <c r="B573" s="34" t="s">
        <v>194</v>
      </c>
      <c r="C573" s="34" t="s">
        <v>195</v>
      </c>
      <c r="D573" s="34" t="s">
        <v>1706</v>
      </c>
      <c r="E573" s="34" t="s">
        <v>1707</v>
      </c>
      <c r="F573" s="34" t="s">
        <v>1708</v>
      </c>
      <c r="G573" s="34" t="s">
        <v>84</v>
      </c>
      <c r="H573" s="33">
        <v>44119</v>
      </c>
      <c r="I573" s="34" t="s">
        <v>199</v>
      </c>
      <c r="J573" t="s">
        <v>162</v>
      </c>
    </row>
    <row r="574" spans="1:10" ht="15" customHeight="1" x14ac:dyDescent="0.45">
      <c r="A574" s="33">
        <v>44033</v>
      </c>
      <c r="B574" s="34" t="s">
        <v>194</v>
      </c>
      <c r="C574" s="34" t="s">
        <v>231</v>
      </c>
      <c r="D574" s="34" t="s">
        <v>1709</v>
      </c>
      <c r="E574" s="34" t="s">
        <v>1710</v>
      </c>
      <c r="F574" s="34" t="s">
        <v>1711</v>
      </c>
      <c r="G574" s="34" t="s">
        <v>34</v>
      </c>
      <c r="H574" s="33">
        <v>44088</v>
      </c>
      <c r="I574" s="34" t="s">
        <v>212</v>
      </c>
      <c r="J574" t="s">
        <v>163</v>
      </c>
    </row>
    <row r="575" spans="1:10" ht="15" customHeight="1" x14ac:dyDescent="0.45">
      <c r="A575" s="33">
        <v>44033</v>
      </c>
      <c r="B575" s="34" t="s">
        <v>207</v>
      </c>
      <c r="C575" s="34" t="s">
        <v>201</v>
      </c>
      <c r="D575" s="34" t="s">
        <v>1712</v>
      </c>
      <c r="E575" s="34" t="s">
        <v>1713</v>
      </c>
      <c r="F575" s="34" t="s">
        <v>1384</v>
      </c>
      <c r="G575" s="34" t="s">
        <v>746</v>
      </c>
      <c r="H575" s="33">
        <v>44098</v>
      </c>
      <c r="I575" s="34" t="s">
        <v>199</v>
      </c>
      <c r="J575" t="s">
        <v>162</v>
      </c>
    </row>
    <row r="576" spans="1:10" ht="15" customHeight="1" x14ac:dyDescent="0.45">
      <c r="A576" s="33">
        <v>44034</v>
      </c>
      <c r="B576" s="34" t="s">
        <v>194</v>
      </c>
      <c r="C576" s="34" t="s">
        <v>231</v>
      </c>
      <c r="D576" s="34" t="s">
        <v>1714</v>
      </c>
      <c r="E576" s="34" t="s">
        <v>637</v>
      </c>
      <c r="F576" s="34" t="s">
        <v>635</v>
      </c>
      <c r="G576" s="34" t="s">
        <v>287</v>
      </c>
      <c r="H576" s="33">
        <v>44054</v>
      </c>
      <c r="I576" s="34" t="s">
        <v>212</v>
      </c>
      <c r="J576" t="s">
        <v>165</v>
      </c>
    </row>
    <row r="577" spans="1:10" ht="15" customHeight="1" x14ac:dyDescent="0.45">
      <c r="A577" s="33">
        <v>44034</v>
      </c>
      <c r="B577" s="34" t="s">
        <v>194</v>
      </c>
      <c r="C577" s="34" t="s">
        <v>201</v>
      </c>
      <c r="D577" s="34" t="s">
        <v>1715</v>
      </c>
      <c r="E577" s="34" t="s">
        <v>1716</v>
      </c>
      <c r="F577" s="34" t="s">
        <v>1717</v>
      </c>
      <c r="G577" s="34" t="s">
        <v>157</v>
      </c>
      <c r="H577" s="33">
        <v>44060</v>
      </c>
      <c r="I577" s="34" t="s">
        <v>212</v>
      </c>
      <c r="J577" t="s">
        <v>162</v>
      </c>
    </row>
    <row r="578" spans="1:10" ht="15" customHeight="1" x14ac:dyDescent="0.45">
      <c r="A578" s="33">
        <v>44035</v>
      </c>
      <c r="B578" s="34" t="s">
        <v>207</v>
      </c>
      <c r="C578" s="34" t="s">
        <v>201</v>
      </c>
      <c r="D578" s="34" t="s">
        <v>1718</v>
      </c>
      <c r="E578" s="34" t="s">
        <v>1719</v>
      </c>
      <c r="F578" s="34" t="s">
        <v>475</v>
      </c>
      <c r="G578" s="34" t="s">
        <v>52</v>
      </c>
      <c r="H578" s="33">
        <v>44103</v>
      </c>
      <c r="I578" s="34" t="s">
        <v>199</v>
      </c>
      <c r="J578" t="s">
        <v>163</v>
      </c>
    </row>
    <row r="579" spans="1:10" ht="15" customHeight="1" x14ac:dyDescent="0.45">
      <c r="A579" s="33">
        <v>44036</v>
      </c>
      <c r="B579" s="34" t="s">
        <v>194</v>
      </c>
      <c r="C579" s="34" t="s">
        <v>231</v>
      </c>
      <c r="D579" s="34" t="s">
        <v>1720</v>
      </c>
      <c r="E579" s="34" t="s">
        <v>497</v>
      </c>
      <c r="F579" s="34" t="s">
        <v>498</v>
      </c>
      <c r="G579" s="34" t="s">
        <v>211</v>
      </c>
      <c r="H579" s="33">
        <v>44054</v>
      </c>
      <c r="I579" s="34" t="s">
        <v>212</v>
      </c>
      <c r="J579" t="s">
        <v>166</v>
      </c>
    </row>
    <row r="580" spans="1:10" ht="15" customHeight="1" x14ac:dyDescent="0.45">
      <c r="A580" s="33">
        <v>44039</v>
      </c>
      <c r="B580" s="34" t="s">
        <v>194</v>
      </c>
      <c r="C580" s="34" t="s">
        <v>231</v>
      </c>
      <c r="D580" s="34" t="s">
        <v>1721</v>
      </c>
      <c r="E580" s="34" t="s">
        <v>1722</v>
      </c>
      <c r="F580" s="34" t="s">
        <v>1723</v>
      </c>
      <c r="G580" s="34" t="s">
        <v>34</v>
      </c>
      <c r="H580" s="33">
        <v>44087</v>
      </c>
      <c r="I580" s="34" t="s">
        <v>212</v>
      </c>
      <c r="J580" t="s">
        <v>163</v>
      </c>
    </row>
    <row r="581" spans="1:10" ht="15" customHeight="1" x14ac:dyDescent="0.45">
      <c r="A581" s="33">
        <v>44040</v>
      </c>
      <c r="B581" s="34" t="s">
        <v>194</v>
      </c>
      <c r="C581" s="34" t="s">
        <v>201</v>
      </c>
      <c r="D581" s="34" t="s">
        <v>1724</v>
      </c>
      <c r="E581" s="34" t="s">
        <v>1725</v>
      </c>
      <c r="F581" s="34" t="s">
        <v>1726</v>
      </c>
      <c r="G581" s="34" t="s">
        <v>34</v>
      </c>
      <c r="H581" s="33">
        <v>44104</v>
      </c>
      <c r="I581" s="34" t="s">
        <v>212</v>
      </c>
      <c r="J581" t="s">
        <v>163</v>
      </c>
    </row>
    <row r="582" spans="1:10" ht="15" customHeight="1" x14ac:dyDescent="0.45">
      <c r="A582" s="33">
        <v>44041</v>
      </c>
      <c r="B582" s="34" t="s">
        <v>194</v>
      </c>
      <c r="C582" s="34" t="s">
        <v>231</v>
      </c>
      <c r="D582" s="34" t="s">
        <v>1727</v>
      </c>
      <c r="E582" s="34" t="s">
        <v>759</v>
      </c>
      <c r="F582" s="34" t="s">
        <v>274</v>
      </c>
      <c r="G582" s="34" t="s">
        <v>34</v>
      </c>
      <c r="H582" s="33">
        <v>44060</v>
      </c>
      <c r="I582" s="34" t="s">
        <v>212</v>
      </c>
      <c r="J582" t="s">
        <v>163</v>
      </c>
    </row>
    <row r="583" spans="1:10" ht="15" customHeight="1" x14ac:dyDescent="0.45">
      <c r="A583" s="33">
        <v>44041</v>
      </c>
      <c r="B583" s="34" t="s">
        <v>194</v>
      </c>
      <c r="C583" s="34" t="s">
        <v>231</v>
      </c>
      <c r="D583" s="34" t="s">
        <v>1728</v>
      </c>
      <c r="E583" s="34" t="s">
        <v>1415</v>
      </c>
      <c r="F583" s="34" t="s">
        <v>1416</v>
      </c>
      <c r="G583" s="34" t="s">
        <v>34</v>
      </c>
      <c r="H583" s="33">
        <v>44053</v>
      </c>
      <c r="I583" s="34" t="s">
        <v>212</v>
      </c>
      <c r="J583" t="s">
        <v>163</v>
      </c>
    </row>
    <row r="584" spans="1:10" ht="15" customHeight="1" x14ac:dyDescent="0.45">
      <c r="A584" s="33">
        <v>44042</v>
      </c>
      <c r="B584" s="34" t="s">
        <v>207</v>
      </c>
      <c r="C584" s="34" t="s">
        <v>231</v>
      </c>
      <c r="D584" s="34" t="s">
        <v>1729</v>
      </c>
      <c r="E584" s="34" t="s">
        <v>1150</v>
      </c>
      <c r="F584" s="34" t="s">
        <v>1151</v>
      </c>
      <c r="G584" s="34" t="s">
        <v>444</v>
      </c>
      <c r="H584" s="33">
        <v>44075</v>
      </c>
      <c r="I584" s="34" t="s">
        <v>212</v>
      </c>
      <c r="J584" t="s">
        <v>163</v>
      </c>
    </row>
    <row r="585" spans="1:10" ht="15" customHeight="1" x14ac:dyDescent="0.45">
      <c r="A585" s="33">
        <v>44043</v>
      </c>
      <c r="B585" s="34" t="s">
        <v>207</v>
      </c>
      <c r="C585" s="34" t="s">
        <v>227</v>
      </c>
      <c r="D585" s="34" t="s">
        <v>1730</v>
      </c>
      <c r="E585" s="34" t="s">
        <v>1731</v>
      </c>
      <c r="F585" s="34" t="s">
        <v>1732</v>
      </c>
      <c r="G585" s="34" t="s">
        <v>1406</v>
      </c>
      <c r="H585" s="33">
        <v>44061</v>
      </c>
      <c r="I585" s="34" t="s">
        <v>199</v>
      </c>
      <c r="J585" t="s">
        <v>162</v>
      </c>
    </row>
    <row r="586" spans="1:10" ht="15" customHeight="1" x14ac:dyDescent="0.45">
      <c r="A586" s="33">
        <v>44043</v>
      </c>
      <c r="B586" s="34" t="s">
        <v>194</v>
      </c>
      <c r="C586" s="34" t="s">
        <v>201</v>
      </c>
      <c r="D586" s="34" t="s">
        <v>1733</v>
      </c>
      <c r="E586" s="34" t="s">
        <v>1734</v>
      </c>
      <c r="F586" s="34" t="s">
        <v>1735</v>
      </c>
      <c r="G586" s="34" t="s">
        <v>52</v>
      </c>
      <c r="H586" s="33">
        <v>44063</v>
      </c>
      <c r="I586" s="34" t="s">
        <v>212</v>
      </c>
      <c r="J586" t="s">
        <v>163</v>
      </c>
    </row>
    <row r="587" spans="1:10" ht="15" customHeight="1" x14ac:dyDescent="0.45">
      <c r="A587" s="33">
        <v>44046</v>
      </c>
      <c r="B587" s="34" t="s">
        <v>194</v>
      </c>
      <c r="C587" s="34" t="s">
        <v>231</v>
      </c>
      <c r="D587" s="34" t="s">
        <v>2473</v>
      </c>
      <c r="E587" s="34" t="s">
        <v>2474</v>
      </c>
      <c r="F587" s="34" t="s">
        <v>2475</v>
      </c>
      <c r="G587" s="34" t="s">
        <v>34</v>
      </c>
      <c r="H587" s="33">
        <v>44065</v>
      </c>
      <c r="I587" s="34" t="s">
        <v>212</v>
      </c>
      <c r="J587" t="s">
        <v>163</v>
      </c>
    </row>
    <row r="588" spans="1:10" ht="15" customHeight="1" x14ac:dyDescent="0.45">
      <c r="A588" s="33">
        <v>44046</v>
      </c>
      <c r="B588" s="34" t="s">
        <v>207</v>
      </c>
      <c r="C588" s="34" t="s">
        <v>201</v>
      </c>
      <c r="D588" s="34" t="s">
        <v>2476</v>
      </c>
      <c r="E588" s="34" t="s">
        <v>2477</v>
      </c>
      <c r="F588" s="34" t="s">
        <v>2478</v>
      </c>
      <c r="G588" s="34" t="s">
        <v>1264</v>
      </c>
      <c r="H588" s="33">
        <v>44109</v>
      </c>
      <c r="I588" s="34" t="s">
        <v>212</v>
      </c>
      <c r="J588" t="s">
        <v>162</v>
      </c>
    </row>
    <row r="589" spans="1:10" ht="15" customHeight="1" x14ac:dyDescent="0.45">
      <c r="A589" s="33">
        <v>44046</v>
      </c>
      <c r="B589" s="34" t="s">
        <v>194</v>
      </c>
      <c r="C589" s="34" t="s">
        <v>231</v>
      </c>
      <c r="D589" s="34" t="s">
        <v>1736</v>
      </c>
      <c r="E589" s="34" t="s">
        <v>860</v>
      </c>
      <c r="F589" s="34" t="s">
        <v>861</v>
      </c>
      <c r="G589" s="34" t="s">
        <v>34</v>
      </c>
      <c r="H589" s="33">
        <v>44085</v>
      </c>
      <c r="I589" s="34" t="s">
        <v>212</v>
      </c>
      <c r="J589" t="s">
        <v>163</v>
      </c>
    </row>
    <row r="590" spans="1:10" ht="14.25" x14ac:dyDescent="0.45">
      <c r="A590" s="33">
        <v>44046</v>
      </c>
      <c r="B590" s="34" t="s">
        <v>194</v>
      </c>
      <c r="C590" s="34" t="s">
        <v>195</v>
      </c>
      <c r="D590" s="34" t="s">
        <v>1737</v>
      </c>
      <c r="E590" s="34" t="s">
        <v>1738</v>
      </c>
      <c r="F590" s="34" t="s">
        <v>1622</v>
      </c>
      <c r="G590" s="34" t="s">
        <v>157</v>
      </c>
      <c r="H590" s="33">
        <v>44074</v>
      </c>
      <c r="I590" s="34" t="s">
        <v>212</v>
      </c>
      <c r="J590" t="s">
        <v>162</v>
      </c>
    </row>
    <row r="591" spans="1:10" ht="15" customHeight="1" x14ac:dyDescent="0.45">
      <c r="A591" s="33">
        <v>44047</v>
      </c>
      <c r="B591" s="34" t="s">
        <v>194</v>
      </c>
      <c r="C591" s="34" t="s">
        <v>227</v>
      </c>
      <c r="D591" s="34" t="s">
        <v>1739</v>
      </c>
      <c r="E591" s="34" t="s">
        <v>1740</v>
      </c>
      <c r="F591" s="34" t="s">
        <v>283</v>
      </c>
      <c r="G591" s="34" t="s">
        <v>34</v>
      </c>
      <c r="H591" s="33">
        <v>44109</v>
      </c>
      <c r="I591" s="34" t="s">
        <v>212</v>
      </c>
      <c r="J591" t="s">
        <v>163</v>
      </c>
    </row>
    <row r="592" spans="1:10" ht="15" customHeight="1" x14ac:dyDescent="0.45">
      <c r="A592" s="33">
        <v>44048</v>
      </c>
      <c r="B592" s="34" t="s">
        <v>194</v>
      </c>
      <c r="C592" s="34" t="s">
        <v>195</v>
      </c>
      <c r="D592" s="34" t="s">
        <v>1741</v>
      </c>
      <c r="E592" s="34" t="s">
        <v>1742</v>
      </c>
      <c r="F592" s="34" t="s">
        <v>1743</v>
      </c>
      <c r="G592" s="34" t="s">
        <v>61</v>
      </c>
      <c r="H592" s="33">
        <v>44118</v>
      </c>
      <c r="I592" s="34" t="s">
        <v>212</v>
      </c>
      <c r="J592" t="s">
        <v>165</v>
      </c>
    </row>
    <row r="593" spans="1:10" ht="15" customHeight="1" x14ac:dyDescent="0.45">
      <c r="A593" s="33">
        <v>44049</v>
      </c>
      <c r="B593" s="34" t="s">
        <v>207</v>
      </c>
      <c r="C593" s="34" t="s">
        <v>195</v>
      </c>
      <c r="D593" s="34" t="s">
        <v>1744</v>
      </c>
      <c r="E593" s="34" t="s">
        <v>1745</v>
      </c>
      <c r="F593" s="34" t="s">
        <v>1746</v>
      </c>
      <c r="G593" s="34" t="s">
        <v>52</v>
      </c>
      <c r="H593" s="33">
        <v>44123</v>
      </c>
      <c r="I593" s="34" t="s">
        <v>212</v>
      </c>
      <c r="J593" t="s">
        <v>163</v>
      </c>
    </row>
    <row r="594" spans="1:10" ht="14.25" x14ac:dyDescent="0.45">
      <c r="A594" s="33">
        <v>44049</v>
      </c>
      <c r="B594" s="34" t="s">
        <v>194</v>
      </c>
      <c r="C594" s="34" t="s">
        <v>231</v>
      </c>
      <c r="D594" s="34" t="s">
        <v>1747</v>
      </c>
      <c r="E594" s="34" t="s">
        <v>542</v>
      </c>
      <c r="F594" s="34" t="s">
        <v>543</v>
      </c>
      <c r="G594" s="34" t="s">
        <v>66</v>
      </c>
      <c r="H594" s="33">
        <v>44081</v>
      </c>
      <c r="I594" s="34" t="s">
        <v>212</v>
      </c>
      <c r="J594" t="s">
        <v>163</v>
      </c>
    </row>
    <row r="595" spans="1:10" ht="15" customHeight="1" x14ac:dyDescent="0.45">
      <c r="A595" s="33">
        <v>44050</v>
      </c>
      <c r="B595" s="34" t="s">
        <v>194</v>
      </c>
      <c r="C595" s="34" t="s">
        <v>236</v>
      </c>
      <c r="D595" s="34" t="s">
        <v>1748</v>
      </c>
      <c r="E595" s="34" t="s">
        <v>1749</v>
      </c>
      <c r="F595" s="34" t="s">
        <v>1750</v>
      </c>
      <c r="G595" s="34" t="s">
        <v>52</v>
      </c>
      <c r="H595" s="33">
        <v>44077</v>
      </c>
      <c r="I595" s="34" t="s">
        <v>212</v>
      </c>
      <c r="J595" t="s">
        <v>163</v>
      </c>
    </row>
    <row r="596" spans="1:10" ht="15" customHeight="1" x14ac:dyDescent="0.45">
      <c r="A596" s="33">
        <v>44053</v>
      </c>
      <c r="B596" s="34" t="s">
        <v>207</v>
      </c>
      <c r="C596" s="34" t="s">
        <v>201</v>
      </c>
      <c r="D596" s="34" t="s">
        <v>1751</v>
      </c>
      <c r="E596" s="34" t="s">
        <v>1752</v>
      </c>
      <c r="F596" s="34" t="s">
        <v>1753</v>
      </c>
      <c r="G596" s="34" t="s">
        <v>263</v>
      </c>
      <c r="J596" t="s">
        <v>162</v>
      </c>
    </row>
    <row r="597" spans="1:10" ht="15" customHeight="1" x14ac:dyDescent="0.45">
      <c r="A597" s="33">
        <v>44054</v>
      </c>
      <c r="B597" s="34" t="s">
        <v>207</v>
      </c>
      <c r="C597" s="34" t="s">
        <v>231</v>
      </c>
      <c r="D597" s="34" t="s">
        <v>1754</v>
      </c>
      <c r="E597" s="34" t="s">
        <v>1276</v>
      </c>
      <c r="F597" s="34" t="s">
        <v>1277</v>
      </c>
      <c r="G597" s="34" t="s">
        <v>684</v>
      </c>
      <c r="H597" s="33">
        <v>44084</v>
      </c>
      <c r="I597" s="34" t="s">
        <v>212</v>
      </c>
      <c r="J597" t="s">
        <v>163</v>
      </c>
    </row>
    <row r="598" spans="1:10" ht="15" customHeight="1" x14ac:dyDescent="0.45">
      <c r="A598" s="33">
        <v>44054</v>
      </c>
      <c r="B598" s="34" t="s">
        <v>207</v>
      </c>
      <c r="C598" s="34" t="s">
        <v>195</v>
      </c>
      <c r="D598" s="34" t="s">
        <v>1755</v>
      </c>
      <c r="E598" s="34" t="s">
        <v>1756</v>
      </c>
      <c r="F598" s="34" t="s">
        <v>1757</v>
      </c>
      <c r="G598" s="34" t="s">
        <v>211</v>
      </c>
      <c r="H598" s="33">
        <v>44104</v>
      </c>
      <c r="I598" s="34" t="s">
        <v>199</v>
      </c>
      <c r="J598" t="s">
        <v>166</v>
      </c>
    </row>
    <row r="599" spans="1:10" ht="14.25" x14ac:dyDescent="0.45">
      <c r="A599" s="33">
        <v>44054</v>
      </c>
      <c r="B599" s="34" t="s">
        <v>194</v>
      </c>
      <c r="C599" s="34" t="s">
        <v>201</v>
      </c>
      <c r="D599" s="34" t="s">
        <v>1758</v>
      </c>
      <c r="E599" s="34" t="s">
        <v>1759</v>
      </c>
      <c r="F599" s="34" t="s">
        <v>1760</v>
      </c>
      <c r="G599" s="34" t="s">
        <v>157</v>
      </c>
      <c r="H599" s="33">
        <v>44118</v>
      </c>
      <c r="I599" s="34" t="s">
        <v>212</v>
      </c>
      <c r="J599" t="s">
        <v>162</v>
      </c>
    </row>
    <row r="600" spans="1:10" ht="15" customHeight="1" x14ac:dyDescent="0.45">
      <c r="A600" s="33">
        <v>44054</v>
      </c>
      <c r="B600" s="34" t="s">
        <v>194</v>
      </c>
      <c r="C600" s="34" t="s">
        <v>227</v>
      </c>
      <c r="D600" s="34" t="s">
        <v>1761</v>
      </c>
      <c r="E600" s="34" t="s">
        <v>1762</v>
      </c>
      <c r="F600" s="34" t="s">
        <v>673</v>
      </c>
      <c r="G600" s="34" t="s">
        <v>127</v>
      </c>
      <c r="H600" s="33">
        <v>44069</v>
      </c>
      <c r="I600" s="34" t="s">
        <v>212</v>
      </c>
      <c r="J600" t="s">
        <v>164</v>
      </c>
    </row>
    <row r="601" spans="1:10" ht="15" customHeight="1" x14ac:dyDescent="0.45">
      <c r="A601" s="33">
        <v>44055</v>
      </c>
      <c r="B601" s="34" t="s">
        <v>194</v>
      </c>
      <c r="C601" s="34" t="s">
        <v>231</v>
      </c>
      <c r="D601" s="34" t="s">
        <v>1763</v>
      </c>
      <c r="E601" s="34" t="s">
        <v>1145</v>
      </c>
      <c r="F601" s="34" t="s">
        <v>1146</v>
      </c>
      <c r="G601" s="34" t="s">
        <v>34</v>
      </c>
      <c r="H601" s="33">
        <v>44064</v>
      </c>
      <c r="I601" s="34" t="s">
        <v>212</v>
      </c>
      <c r="J601" t="s">
        <v>163</v>
      </c>
    </row>
    <row r="602" spans="1:10" ht="15" customHeight="1" x14ac:dyDescent="0.45">
      <c r="A602" s="33">
        <v>44056</v>
      </c>
      <c r="B602" s="34" t="s">
        <v>207</v>
      </c>
      <c r="C602" s="34" t="s">
        <v>195</v>
      </c>
      <c r="D602" s="34" t="s">
        <v>2192</v>
      </c>
      <c r="E602" s="34" t="s">
        <v>2193</v>
      </c>
      <c r="F602" s="34" t="s">
        <v>2194</v>
      </c>
      <c r="G602" s="34" t="s">
        <v>263</v>
      </c>
      <c r="H602" s="33">
        <v>44109</v>
      </c>
      <c r="I602" s="34" t="s">
        <v>212</v>
      </c>
      <c r="J602" t="s">
        <v>162</v>
      </c>
    </row>
    <row r="603" spans="1:10" ht="15" customHeight="1" x14ac:dyDescent="0.45">
      <c r="A603" s="33">
        <v>44057</v>
      </c>
      <c r="B603" s="34" t="s">
        <v>194</v>
      </c>
      <c r="C603" s="34" t="s">
        <v>201</v>
      </c>
      <c r="D603" s="34" t="s">
        <v>2195</v>
      </c>
      <c r="E603" s="34" t="s">
        <v>2196</v>
      </c>
      <c r="F603" s="34" t="s">
        <v>2197</v>
      </c>
      <c r="G603" s="34" t="s">
        <v>34</v>
      </c>
      <c r="J603" t="s">
        <v>163</v>
      </c>
    </row>
    <row r="604" spans="1:10" ht="14.25" x14ac:dyDescent="0.45">
      <c r="A604" s="33">
        <v>44059</v>
      </c>
      <c r="B604" s="34" t="s">
        <v>194</v>
      </c>
      <c r="C604" s="34" t="s">
        <v>231</v>
      </c>
      <c r="D604" s="34" t="s">
        <v>2198</v>
      </c>
      <c r="E604" s="34" t="s">
        <v>726</v>
      </c>
      <c r="F604" s="34" t="s">
        <v>2199</v>
      </c>
      <c r="G604" s="34" t="s">
        <v>61</v>
      </c>
      <c r="H604" s="33">
        <v>44081</v>
      </c>
      <c r="I604" s="34" t="s">
        <v>212</v>
      </c>
      <c r="J604" t="s">
        <v>165</v>
      </c>
    </row>
    <row r="605" spans="1:10" ht="15" customHeight="1" x14ac:dyDescent="0.45">
      <c r="A605" s="33">
        <v>44060</v>
      </c>
      <c r="B605" s="34" t="s">
        <v>194</v>
      </c>
      <c r="C605" s="34" t="s">
        <v>231</v>
      </c>
      <c r="D605" s="34" t="s">
        <v>2200</v>
      </c>
      <c r="E605" s="34" t="s">
        <v>881</v>
      </c>
      <c r="F605" s="34" t="s">
        <v>882</v>
      </c>
      <c r="G605" s="34" t="s">
        <v>34</v>
      </c>
      <c r="H605" s="33">
        <v>44092</v>
      </c>
      <c r="I605" s="34" t="s">
        <v>212</v>
      </c>
      <c r="J605" t="s">
        <v>163</v>
      </c>
    </row>
    <row r="606" spans="1:10" ht="15" customHeight="1" x14ac:dyDescent="0.45">
      <c r="A606" s="33">
        <v>44060</v>
      </c>
      <c r="B606" s="34" t="s">
        <v>194</v>
      </c>
      <c r="C606" s="34" t="s">
        <v>195</v>
      </c>
      <c r="D606" s="34" t="s">
        <v>2201</v>
      </c>
      <c r="E606" s="34" t="s">
        <v>2202</v>
      </c>
      <c r="F606" s="34" t="s">
        <v>2203</v>
      </c>
      <c r="G606" s="34" t="s">
        <v>221</v>
      </c>
      <c r="H606" s="33">
        <v>44074</v>
      </c>
      <c r="I606" s="34" t="s">
        <v>199</v>
      </c>
      <c r="J606" t="s">
        <v>161</v>
      </c>
    </row>
    <row r="607" spans="1:10" ht="15" customHeight="1" x14ac:dyDescent="0.45">
      <c r="A607" s="33">
        <v>44061</v>
      </c>
      <c r="B607" s="34" t="s">
        <v>194</v>
      </c>
      <c r="C607" s="34" t="s">
        <v>231</v>
      </c>
      <c r="D607" s="34" t="s">
        <v>2204</v>
      </c>
      <c r="E607" s="34" t="s">
        <v>927</v>
      </c>
      <c r="F607" s="34" t="s">
        <v>928</v>
      </c>
      <c r="G607" s="34" t="s">
        <v>52</v>
      </c>
      <c r="H607" s="33">
        <v>44076</v>
      </c>
      <c r="I607" s="34" t="s">
        <v>212</v>
      </c>
      <c r="J607" t="s">
        <v>163</v>
      </c>
    </row>
    <row r="608" spans="1:10" ht="15" customHeight="1" x14ac:dyDescent="0.45">
      <c r="A608" s="33">
        <v>44061</v>
      </c>
      <c r="B608" s="34" t="s">
        <v>194</v>
      </c>
      <c r="C608" s="34" t="s">
        <v>231</v>
      </c>
      <c r="D608" s="34" t="s">
        <v>2205</v>
      </c>
      <c r="E608" s="34" t="s">
        <v>414</v>
      </c>
      <c r="F608" s="34" t="s">
        <v>415</v>
      </c>
      <c r="G608" s="34" t="s">
        <v>34</v>
      </c>
      <c r="H608" s="33">
        <v>44067</v>
      </c>
      <c r="I608" s="34" t="s">
        <v>212</v>
      </c>
      <c r="J608" t="s">
        <v>163</v>
      </c>
    </row>
    <row r="609" spans="1:10" ht="15" customHeight="1" x14ac:dyDescent="0.45">
      <c r="A609" s="33">
        <v>44062</v>
      </c>
      <c r="B609" s="34" t="s">
        <v>194</v>
      </c>
      <c r="C609" s="34" t="s">
        <v>227</v>
      </c>
      <c r="D609" s="34" t="s">
        <v>2206</v>
      </c>
      <c r="E609" s="34" t="s">
        <v>2207</v>
      </c>
      <c r="F609" s="34" t="s">
        <v>2208</v>
      </c>
      <c r="G609" s="34" t="s">
        <v>487</v>
      </c>
      <c r="H609" s="33">
        <v>44083</v>
      </c>
      <c r="I609" s="34" t="s">
        <v>212</v>
      </c>
      <c r="J609" t="s">
        <v>162</v>
      </c>
    </row>
    <row r="610" spans="1:10" ht="14.25" x14ac:dyDescent="0.45">
      <c r="A610" s="33">
        <v>44063</v>
      </c>
      <c r="B610" s="34" t="s">
        <v>194</v>
      </c>
      <c r="C610" s="34" t="s">
        <v>231</v>
      </c>
      <c r="D610" s="34" t="s">
        <v>2209</v>
      </c>
      <c r="E610" s="34" t="s">
        <v>228</v>
      </c>
      <c r="F610" s="34" t="s">
        <v>229</v>
      </c>
      <c r="G610" s="34" t="s">
        <v>28</v>
      </c>
      <c r="H610" s="33">
        <v>44084</v>
      </c>
      <c r="I610" s="34" t="s">
        <v>212</v>
      </c>
      <c r="J610" t="s">
        <v>161</v>
      </c>
    </row>
    <row r="611" spans="1:10" ht="15" customHeight="1" x14ac:dyDescent="0.45">
      <c r="A611" s="33">
        <v>44063</v>
      </c>
      <c r="B611" s="34" t="s">
        <v>207</v>
      </c>
      <c r="C611" s="34" t="s">
        <v>201</v>
      </c>
      <c r="D611" s="34" t="s">
        <v>2210</v>
      </c>
      <c r="E611" s="34" t="s">
        <v>2211</v>
      </c>
      <c r="F611" s="34" t="s">
        <v>2212</v>
      </c>
      <c r="G611" s="34" t="s">
        <v>211</v>
      </c>
      <c r="H611" s="33">
        <v>44103</v>
      </c>
      <c r="I611" s="34" t="s">
        <v>206</v>
      </c>
      <c r="J611" t="s">
        <v>166</v>
      </c>
    </row>
    <row r="612" spans="1:10" ht="15" customHeight="1" x14ac:dyDescent="0.45">
      <c r="A612" s="33">
        <v>44063</v>
      </c>
      <c r="B612" s="34" t="s">
        <v>194</v>
      </c>
      <c r="C612" s="34" t="s">
        <v>231</v>
      </c>
      <c r="D612" s="34" t="s">
        <v>2213</v>
      </c>
      <c r="E612" s="34" t="s">
        <v>695</v>
      </c>
      <c r="F612" s="34" t="s">
        <v>696</v>
      </c>
      <c r="G612" s="34" t="s">
        <v>28</v>
      </c>
      <c r="H612" s="33">
        <v>44074</v>
      </c>
      <c r="I612" s="34" t="s">
        <v>212</v>
      </c>
      <c r="J612" t="s">
        <v>161</v>
      </c>
    </row>
    <row r="613" spans="1:10" ht="14.25" x14ac:dyDescent="0.45">
      <c r="A613" s="33">
        <v>44063</v>
      </c>
      <c r="B613" s="34" t="s">
        <v>194</v>
      </c>
      <c r="C613" s="34" t="s">
        <v>231</v>
      </c>
      <c r="D613" s="34" t="s">
        <v>2214</v>
      </c>
      <c r="E613" s="34" t="s">
        <v>2215</v>
      </c>
      <c r="F613" s="34" t="s">
        <v>2216</v>
      </c>
      <c r="G613" s="34" t="s">
        <v>105</v>
      </c>
      <c r="H613" s="33">
        <v>44087</v>
      </c>
      <c r="I613" s="34" t="s">
        <v>212</v>
      </c>
      <c r="J613" t="s">
        <v>166</v>
      </c>
    </row>
    <row r="614" spans="1:10" ht="15" customHeight="1" x14ac:dyDescent="0.45">
      <c r="A614" s="33">
        <v>44063</v>
      </c>
      <c r="B614" s="34" t="s">
        <v>194</v>
      </c>
      <c r="C614" s="34" t="s">
        <v>195</v>
      </c>
      <c r="D614" s="34" t="s">
        <v>2217</v>
      </c>
      <c r="E614" s="34" t="s">
        <v>2218</v>
      </c>
      <c r="F614" s="34" t="s">
        <v>2219</v>
      </c>
      <c r="G614" s="34" t="s">
        <v>52</v>
      </c>
      <c r="H614" s="33">
        <v>44074</v>
      </c>
      <c r="I614" s="34" t="s">
        <v>212</v>
      </c>
      <c r="J614" t="s">
        <v>163</v>
      </c>
    </row>
    <row r="615" spans="1:10" ht="15" customHeight="1" x14ac:dyDescent="0.45">
      <c r="A615" s="33">
        <v>44063</v>
      </c>
      <c r="B615" s="34" t="s">
        <v>194</v>
      </c>
      <c r="C615" s="34" t="s">
        <v>195</v>
      </c>
      <c r="D615" s="34" t="s">
        <v>2220</v>
      </c>
      <c r="E615" s="34" t="s">
        <v>2221</v>
      </c>
      <c r="F615" s="34" t="s">
        <v>2222</v>
      </c>
      <c r="G615" s="34" t="s">
        <v>2223</v>
      </c>
      <c r="J615" t="s">
        <v>163</v>
      </c>
    </row>
    <row r="616" spans="1:10" ht="15" customHeight="1" x14ac:dyDescent="0.45">
      <c r="A616" s="33">
        <v>44063</v>
      </c>
      <c r="B616" s="34" t="s">
        <v>207</v>
      </c>
      <c r="C616" s="34" t="s">
        <v>195</v>
      </c>
      <c r="D616" s="34" t="s">
        <v>2224</v>
      </c>
      <c r="E616" s="34" t="s">
        <v>2225</v>
      </c>
      <c r="F616" s="34" t="s">
        <v>2226</v>
      </c>
      <c r="G616" s="34" t="s">
        <v>1406</v>
      </c>
      <c r="J616" t="s">
        <v>162</v>
      </c>
    </row>
    <row r="617" spans="1:10" ht="15" customHeight="1" x14ac:dyDescent="0.45">
      <c r="A617" s="33">
        <v>44063</v>
      </c>
      <c r="B617" s="34" t="s">
        <v>194</v>
      </c>
      <c r="C617" s="34" t="s">
        <v>231</v>
      </c>
      <c r="D617" s="34" t="s">
        <v>2227</v>
      </c>
      <c r="E617" s="34" t="s">
        <v>1006</v>
      </c>
      <c r="F617" s="34" t="s">
        <v>1007</v>
      </c>
      <c r="G617" s="34" t="s">
        <v>34</v>
      </c>
      <c r="H617" s="33">
        <v>44085</v>
      </c>
      <c r="I617" s="34" t="s">
        <v>212</v>
      </c>
      <c r="J617" t="s">
        <v>163</v>
      </c>
    </row>
    <row r="618" spans="1:10" ht="14.25" x14ac:dyDescent="0.45">
      <c r="A618" s="33">
        <v>44064</v>
      </c>
      <c r="B618" s="34" t="s">
        <v>207</v>
      </c>
      <c r="C618" s="34" t="s">
        <v>195</v>
      </c>
      <c r="D618" s="34" t="s">
        <v>2228</v>
      </c>
      <c r="E618" s="34" t="s">
        <v>2229</v>
      </c>
      <c r="F618" s="34" t="s">
        <v>2230</v>
      </c>
      <c r="G618" s="34" t="s">
        <v>691</v>
      </c>
      <c r="H618" s="33">
        <v>44109</v>
      </c>
      <c r="I618" s="34" t="s">
        <v>199</v>
      </c>
      <c r="J618" t="s">
        <v>162</v>
      </c>
    </row>
    <row r="619" spans="1:10" ht="15" customHeight="1" x14ac:dyDescent="0.45">
      <c r="A619" s="33">
        <v>44067</v>
      </c>
      <c r="B619" s="34" t="s">
        <v>207</v>
      </c>
      <c r="C619" s="34" t="s">
        <v>195</v>
      </c>
      <c r="D619" s="34" t="s">
        <v>2231</v>
      </c>
      <c r="E619" s="34" t="s">
        <v>2232</v>
      </c>
      <c r="F619" s="34" t="s">
        <v>2233</v>
      </c>
      <c r="G619" s="34" t="s">
        <v>340</v>
      </c>
      <c r="H619" s="33">
        <v>44109</v>
      </c>
      <c r="I619" s="34" t="s">
        <v>212</v>
      </c>
      <c r="J619" t="s">
        <v>162</v>
      </c>
    </row>
    <row r="620" spans="1:10" ht="15" customHeight="1" x14ac:dyDescent="0.45">
      <c r="A620" s="33">
        <v>44067</v>
      </c>
      <c r="B620" s="34" t="s">
        <v>194</v>
      </c>
      <c r="C620" s="34" t="s">
        <v>231</v>
      </c>
      <c r="D620" s="34" t="s">
        <v>2234</v>
      </c>
      <c r="E620" s="34" t="s">
        <v>1298</v>
      </c>
      <c r="F620" s="34" t="s">
        <v>1299</v>
      </c>
      <c r="G620" s="34" t="s">
        <v>127</v>
      </c>
      <c r="H620" s="33">
        <v>44096</v>
      </c>
      <c r="I620" s="34" t="s">
        <v>212</v>
      </c>
      <c r="J620" t="s">
        <v>164</v>
      </c>
    </row>
    <row r="621" spans="1:10" ht="15" customHeight="1" x14ac:dyDescent="0.45">
      <c r="A621" s="33">
        <v>44067</v>
      </c>
      <c r="B621" s="34" t="s">
        <v>194</v>
      </c>
      <c r="C621" s="34" t="s">
        <v>231</v>
      </c>
      <c r="D621" s="34" t="s">
        <v>2235</v>
      </c>
      <c r="E621" s="34" t="s">
        <v>675</v>
      </c>
      <c r="F621" s="34" t="s">
        <v>676</v>
      </c>
      <c r="G621" s="34" t="s">
        <v>84</v>
      </c>
      <c r="H621" s="33">
        <v>44090</v>
      </c>
      <c r="I621" s="34" t="s">
        <v>212</v>
      </c>
      <c r="J621" t="s">
        <v>162</v>
      </c>
    </row>
    <row r="622" spans="1:10" ht="15" customHeight="1" x14ac:dyDescent="0.45">
      <c r="A622" s="33">
        <v>44068</v>
      </c>
      <c r="B622" s="34" t="s">
        <v>194</v>
      </c>
      <c r="C622" s="34" t="s">
        <v>231</v>
      </c>
      <c r="D622" s="34" t="s">
        <v>2236</v>
      </c>
      <c r="E622" s="34" t="s">
        <v>497</v>
      </c>
      <c r="F622" s="34" t="s">
        <v>498</v>
      </c>
      <c r="G622" s="34" t="s">
        <v>211</v>
      </c>
      <c r="H622" s="33">
        <v>44088</v>
      </c>
      <c r="I622" s="34" t="s">
        <v>212</v>
      </c>
      <c r="J622" t="s">
        <v>166</v>
      </c>
    </row>
    <row r="623" spans="1:10" ht="15" customHeight="1" x14ac:dyDescent="0.45">
      <c r="A623" s="33">
        <v>44067</v>
      </c>
      <c r="B623" s="34" t="s">
        <v>194</v>
      </c>
      <c r="C623" s="34" t="s">
        <v>201</v>
      </c>
      <c r="D623" s="34" t="s">
        <v>2237</v>
      </c>
      <c r="E623" s="34" t="s">
        <v>2238</v>
      </c>
      <c r="F623" s="34" t="s">
        <v>2239</v>
      </c>
      <c r="G623" s="34" t="s">
        <v>34</v>
      </c>
      <c r="J623" t="s">
        <v>163</v>
      </c>
    </row>
    <row r="624" spans="1:10" ht="15" customHeight="1" x14ac:dyDescent="0.45">
      <c r="A624" s="33">
        <v>44068</v>
      </c>
      <c r="B624" s="34" t="s">
        <v>194</v>
      </c>
      <c r="C624" s="34" t="s">
        <v>231</v>
      </c>
      <c r="D624" s="34" t="s">
        <v>2240</v>
      </c>
      <c r="E624" s="34" t="s">
        <v>2241</v>
      </c>
      <c r="F624" s="34" t="s">
        <v>2242</v>
      </c>
      <c r="G624" s="34" t="s">
        <v>52</v>
      </c>
      <c r="H624" s="33">
        <v>44104</v>
      </c>
      <c r="I624" s="34" t="s">
        <v>199</v>
      </c>
      <c r="J624" t="s">
        <v>163</v>
      </c>
    </row>
    <row r="625" spans="1:10" ht="15" customHeight="1" x14ac:dyDescent="0.45">
      <c r="A625" s="33">
        <v>44068</v>
      </c>
      <c r="B625" s="34" t="s">
        <v>194</v>
      </c>
      <c r="C625" s="34" t="s">
        <v>195</v>
      </c>
      <c r="D625" s="34" t="s">
        <v>2243</v>
      </c>
      <c r="E625" s="34" t="s">
        <v>2244</v>
      </c>
      <c r="F625" s="34" t="s">
        <v>2245</v>
      </c>
      <c r="G625" s="34" t="s">
        <v>157</v>
      </c>
      <c r="J625" t="s">
        <v>162</v>
      </c>
    </row>
    <row r="626" spans="1:10" ht="15" customHeight="1" x14ac:dyDescent="0.45">
      <c r="A626" s="33">
        <v>44068</v>
      </c>
      <c r="B626" s="34" t="s">
        <v>194</v>
      </c>
      <c r="C626" s="34" t="s">
        <v>195</v>
      </c>
      <c r="D626" s="34" t="s">
        <v>2246</v>
      </c>
      <c r="E626" s="34" t="s">
        <v>2247</v>
      </c>
      <c r="F626" s="34" t="s">
        <v>2248</v>
      </c>
      <c r="G626" s="34" t="s">
        <v>34</v>
      </c>
      <c r="H626" s="33">
        <v>44090</v>
      </c>
      <c r="I626" s="34" t="s">
        <v>212</v>
      </c>
      <c r="J626" t="s">
        <v>163</v>
      </c>
    </row>
    <row r="627" spans="1:10" ht="15" customHeight="1" x14ac:dyDescent="0.45">
      <c r="A627" s="33">
        <v>44069</v>
      </c>
      <c r="B627" s="34" t="s">
        <v>194</v>
      </c>
      <c r="C627" s="34" t="s">
        <v>231</v>
      </c>
      <c r="D627" s="34" t="s">
        <v>2249</v>
      </c>
      <c r="E627" s="34" t="s">
        <v>2348</v>
      </c>
      <c r="F627" s="34" t="s">
        <v>647</v>
      </c>
      <c r="G627" s="34" t="s">
        <v>34</v>
      </c>
      <c r="H627" s="33">
        <v>44101</v>
      </c>
      <c r="I627" s="34" t="s">
        <v>212</v>
      </c>
      <c r="J627" t="s">
        <v>163</v>
      </c>
    </row>
    <row r="628" spans="1:10" ht="15" customHeight="1" x14ac:dyDescent="0.45">
      <c r="A628" s="33">
        <v>44069</v>
      </c>
      <c r="B628" s="34" t="s">
        <v>194</v>
      </c>
      <c r="C628" s="34" t="s">
        <v>195</v>
      </c>
      <c r="D628" s="34" t="s">
        <v>2250</v>
      </c>
      <c r="E628" s="34" t="s">
        <v>2251</v>
      </c>
      <c r="F628" s="34" t="s">
        <v>2252</v>
      </c>
      <c r="G628" s="34" t="s">
        <v>84</v>
      </c>
      <c r="H628" s="33">
        <v>44091</v>
      </c>
      <c r="I628" s="34" t="s">
        <v>212</v>
      </c>
      <c r="J628" t="s">
        <v>162</v>
      </c>
    </row>
    <row r="629" spans="1:10" ht="15" customHeight="1" x14ac:dyDescent="0.45">
      <c r="A629" s="33">
        <v>44070</v>
      </c>
      <c r="B629" s="34" t="s">
        <v>207</v>
      </c>
      <c r="C629" s="34" t="s">
        <v>195</v>
      </c>
      <c r="D629" s="34" t="s">
        <v>2253</v>
      </c>
      <c r="E629" s="34" t="s">
        <v>2254</v>
      </c>
      <c r="F629" s="34" t="s">
        <v>2255</v>
      </c>
      <c r="G629" s="34" t="s">
        <v>746</v>
      </c>
      <c r="H629" s="33">
        <v>44109</v>
      </c>
      <c r="I629" s="34" t="s">
        <v>206</v>
      </c>
      <c r="J629" t="s">
        <v>162</v>
      </c>
    </row>
    <row r="630" spans="1:10" ht="14.25" x14ac:dyDescent="0.45">
      <c r="A630" s="33">
        <v>44071</v>
      </c>
      <c r="B630" s="34" t="s">
        <v>194</v>
      </c>
      <c r="C630" s="34" t="s">
        <v>231</v>
      </c>
      <c r="D630" s="34" t="s">
        <v>2349</v>
      </c>
      <c r="E630" s="34" t="s">
        <v>2350</v>
      </c>
      <c r="F630" s="34" t="s">
        <v>2351</v>
      </c>
      <c r="G630" s="34" t="s">
        <v>61</v>
      </c>
      <c r="H630" s="33">
        <v>44099</v>
      </c>
      <c r="I630" s="34" t="s">
        <v>212</v>
      </c>
      <c r="J630" t="s">
        <v>165</v>
      </c>
    </row>
    <row r="631" spans="1:10" ht="15" customHeight="1" x14ac:dyDescent="0.45">
      <c r="A631" s="33">
        <v>44071</v>
      </c>
      <c r="B631" s="34" t="s">
        <v>194</v>
      </c>
      <c r="C631" s="34" t="s">
        <v>195</v>
      </c>
      <c r="D631" s="34" t="s">
        <v>2256</v>
      </c>
      <c r="E631" s="34" t="s">
        <v>2257</v>
      </c>
      <c r="F631" s="34" t="s">
        <v>2248</v>
      </c>
      <c r="G631" s="34" t="s">
        <v>34</v>
      </c>
      <c r="J631" t="s">
        <v>163</v>
      </c>
    </row>
    <row r="632" spans="1:10" ht="14.25" x14ac:dyDescent="0.45">
      <c r="A632" s="33">
        <v>44074</v>
      </c>
      <c r="B632" s="34" t="s">
        <v>194</v>
      </c>
      <c r="C632" s="34" t="s">
        <v>201</v>
      </c>
      <c r="D632" s="34" t="s">
        <v>2258</v>
      </c>
      <c r="E632" s="34" t="s">
        <v>2259</v>
      </c>
      <c r="F632" s="34" t="s">
        <v>2260</v>
      </c>
      <c r="G632" s="34" t="s">
        <v>586</v>
      </c>
      <c r="J632" t="s">
        <v>162</v>
      </c>
    </row>
    <row r="633" spans="1:10" ht="15" customHeight="1" x14ac:dyDescent="0.45">
      <c r="A633" s="33">
        <v>44074</v>
      </c>
      <c r="B633" s="34" t="s">
        <v>207</v>
      </c>
      <c r="C633" s="34" t="s">
        <v>231</v>
      </c>
      <c r="D633" s="34" t="s">
        <v>2261</v>
      </c>
      <c r="E633" s="34" t="s">
        <v>1155</v>
      </c>
      <c r="F633" s="34" t="s">
        <v>2352</v>
      </c>
      <c r="G633" s="34" t="s">
        <v>1591</v>
      </c>
      <c r="H633" s="33">
        <v>44090</v>
      </c>
      <c r="I633" s="34" t="s">
        <v>212</v>
      </c>
      <c r="J633" t="s">
        <v>166</v>
      </c>
    </row>
    <row r="634" spans="1:10" ht="15" customHeight="1" x14ac:dyDescent="0.45">
      <c r="A634" s="33">
        <v>44074</v>
      </c>
      <c r="B634" s="34" t="s">
        <v>207</v>
      </c>
      <c r="C634" s="34" t="s">
        <v>195</v>
      </c>
      <c r="D634" s="34" t="s">
        <v>2262</v>
      </c>
      <c r="E634" s="34" t="s">
        <v>2263</v>
      </c>
      <c r="F634" s="34" t="s">
        <v>2264</v>
      </c>
      <c r="G634" s="34" t="s">
        <v>586</v>
      </c>
      <c r="J634" t="s">
        <v>162</v>
      </c>
    </row>
    <row r="635" spans="1:10" ht="15" customHeight="1" x14ac:dyDescent="0.45">
      <c r="A635" s="33">
        <v>44074</v>
      </c>
      <c r="B635" s="34" t="s">
        <v>207</v>
      </c>
      <c r="C635" s="34" t="s">
        <v>201</v>
      </c>
      <c r="D635" s="34" t="s">
        <v>2265</v>
      </c>
      <c r="E635" s="34" t="s">
        <v>2266</v>
      </c>
      <c r="F635" s="34" t="s">
        <v>2267</v>
      </c>
      <c r="G635" s="34" t="s">
        <v>52</v>
      </c>
      <c r="H635" s="33">
        <v>44117</v>
      </c>
      <c r="I635" s="34" t="s">
        <v>199</v>
      </c>
      <c r="J635" t="s">
        <v>163</v>
      </c>
    </row>
    <row r="636" spans="1:10" ht="15" customHeight="1" x14ac:dyDescent="0.45">
      <c r="A636" s="33">
        <v>44075</v>
      </c>
      <c r="B636" s="34" t="s">
        <v>207</v>
      </c>
      <c r="C636" s="34" t="s">
        <v>201</v>
      </c>
      <c r="D636" s="34" t="s">
        <v>2268</v>
      </c>
      <c r="E636" s="34" t="s">
        <v>2269</v>
      </c>
      <c r="F636" s="34" t="s">
        <v>2270</v>
      </c>
      <c r="G636" s="34" t="s">
        <v>28</v>
      </c>
      <c r="H636" s="33">
        <v>44117</v>
      </c>
      <c r="I636" s="34" t="s">
        <v>206</v>
      </c>
      <c r="J636" t="s">
        <v>161</v>
      </c>
    </row>
    <row r="637" spans="1:10" ht="15" customHeight="1" x14ac:dyDescent="0.45">
      <c r="A637" s="33">
        <v>44075</v>
      </c>
      <c r="B637" s="34" t="s">
        <v>194</v>
      </c>
      <c r="C637" s="34" t="s">
        <v>195</v>
      </c>
      <c r="D637" s="34" t="s">
        <v>2271</v>
      </c>
      <c r="E637" s="34" t="s">
        <v>2272</v>
      </c>
      <c r="F637" s="34" t="s">
        <v>2273</v>
      </c>
      <c r="G637" s="34" t="s">
        <v>61</v>
      </c>
      <c r="H637" s="33">
        <v>44103</v>
      </c>
      <c r="I637" s="34" t="s">
        <v>212</v>
      </c>
      <c r="J637" t="s">
        <v>165</v>
      </c>
    </row>
    <row r="638" spans="1:10" ht="15" customHeight="1" x14ac:dyDescent="0.45">
      <c r="A638" s="33">
        <v>44075</v>
      </c>
      <c r="B638" s="34" t="s">
        <v>194</v>
      </c>
      <c r="C638" s="34" t="s">
        <v>231</v>
      </c>
      <c r="D638" s="34" t="s">
        <v>2274</v>
      </c>
      <c r="E638" s="34" t="s">
        <v>2275</v>
      </c>
      <c r="F638" s="34" t="s">
        <v>2276</v>
      </c>
      <c r="G638" s="34" t="s">
        <v>105</v>
      </c>
      <c r="H638" s="33">
        <v>44111</v>
      </c>
      <c r="I638" s="34" t="s">
        <v>212</v>
      </c>
      <c r="J638" t="s">
        <v>166</v>
      </c>
    </row>
    <row r="639" spans="1:10" ht="15" customHeight="1" x14ac:dyDescent="0.45">
      <c r="A639" s="33">
        <v>44075</v>
      </c>
      <c r="B639" s="34" t="s">
        <v>194</v>
      </c>
      <c r="C639" s="34" t="s">
        <v>231</v>
      </c>
      <c r="D639" s="34" t="s">
        <v>2277</v>
      </c>
      <c r="E639" s="34" t="s">
        <v>555</v>
      </c>
      <c r="F639" s="34" t="s">
        <v>556</v>
      </c>
      <c r="G639" s="34" t="s">
        <v>127</v>
      </c>
      <c r="H639" s="33">
        <v>44092</v>
      </c>
      <c r="I639" s="34" t="s">
        <v>199</v>
      </c>
      <c r="J639" t="s">
        <v>164</v>
      </c>
    </row>
    <row r="640" spans="1:10" ht="15" customHeight="1" x14ac:dyDescent="0.45">
      <c r="A640" s="33">
        <v>44076</v>
      </c>
      <c r="B640" s="34" t="s">
        <v>207</v>
      </c>
      <c r="C640" s="34" t="s">
        <v>195</v>
      </c>
      <c r="D640" s="34" t="s">
        <v>2278</v>
      </c>
      <c r="E640" s="34" t="s">
        <v>2279</v>
      </c>
      <c r="F640" s="34" t="s">
        <v>2280</v>
      </c>
      <c r="G640" s="34" t="s">
        <v>263</v>
      </c>
      <c r="J640" t="s">
        <v>162</v>
      </c>
    </row>
    <row r="641" spans="1:10" ht="14.25" x14ac:dyDescent="0.45">
      <c r="A641" s="33">
        <v>44076</v>
      </c>
      <c r="B641" s="34" t="s">
        <v>207</v>
      </c>
      <c r="C641" s="34" t="s">
        <v>231</v>
      </c>
      <c r="D641" s="34" t="s">
        <v>2281</v>
      </c>
      <c r="E641" s="34" t="s">
        <v>2282</v>
      </c>
      <c r="F641" s="34" t="s">
        <v>2283</v>
      </c>
      <c r="G641" s="34" t="s">
        <v>691</v>
      </c>
      <c r="H641" s="33">
        <v>44095</v>
      </c>
      <c r="I641" s="34" t="s">
        <v>212</v>
      </c>
      <c r="J641" t="s">
        <v>162</v>
      </c>
    </row>
    <row r="642" spans="1:10" ht="15" customHeight="1" x14ac:dyDescent="0.45">
      <c r="A642" s="33">
        <v>44076</v>
      </c>
      <c r="B642" s="34" t="s">
        <v>194</v>
      </c>
      <c r="C642" s="34" t="s">
        <v>236</v>
      </c>
      <c r="D642" s="34" t="s">
        <v>2479</v>
      </c>
      <c r="E642" s="34" t="s">
        <v>2480</v>
      </c>
      <c r="F642" s="34" t="s">
        <v>2481</v>
      </c>
      <c r="G642" s="34" t="s">
        <v>487</v>
      </c>
      <c r="H642" s="33">
        <v>44119</v>
      </c>
      <c r="I642" s="34" t="s">
        <v>212</v>
      </c>
      <c r="J642" t="s">
        <v>162</v>
      </c>
    </row>
    <row r="643" spans="1:10" ht="15" customHeight="1" x14ac:dyDescent="0.45">
      <c r="A643" s="33">
        <v>44076</v>
      </c>
      <c r="B643" s="34" t="s">
        <v>194</v>
      </c>
      <c r="C643" s="34" t="s">
        <v>227</v>
      </c>
      <c r="D643" s="34" t="s">
        <v>2284</v>
      </c>
      <c r="E643" s="34" t="s">
        <v>2285</v>
      </c>
      <c r="F643" s="34" t="s">
        <v>2286</v>
      </c>
      <c r="G643" s="34" t="s">
        <v>105</v>
      </c>
      <c r="H643" s="33">
        <v>44090</v>
      </c>
      <c r="I643" s="34" t="s">
        <v>212</v>
      </c>
      <c r="J643" t="s">
        <v>166</v>
      </c>
    </row>
    <row r="644" spans="1:10" ht="15" customHeight="1" x14ac:dyDescent="0.45">
      <c r="A644" s="33">
        <v>44076</v>
      </c>
      <c r="B644" s="34" t="s">
        <v>194</v>
      </c>
      <c r="C644" s="34" t="s">
        <v>231</v>
      </c>
      <c r="D644" s="34" t="s">
        <v>2287</v>
      </c>
      <c r="E644" s="34" t="s">
        <v>265</v>
      </c>
      <c r="F644" s="34" t="s">
        <v>266</v>
      </c>
      <c r="G644" s="34" t="s">
        <v>34</v>
      </c>
      <c r="H644" s="33">
        <v>44103</v>
      </c>
      <c r="I644" s="34" t="s">
        <v>212</v>
      </c>
      <c r="J644" t="s">
        <v>163</v>
      </c>
    </row>
    <row r="645" spans="1:10" ht="15" customHeight="1" x14ac:dyDescent="0.45">
      <c r="A645" s="33">
        <v>44076</v>
      </c>
      <c r="B645" s="34" t="s">
        <v>194</v>
      </c>
      <c r="C645" s="34" t="s">
        <v>201</v>
      </c>
      <c r="D645" s="34" t="s">
        <v>2288</v>
      </c>
      <c r="E645" s="34" t="s">
        <v>2289</v>
      </c>
      <c r="F645" s="34" t="s">
        <v>556</v>
      </c>
      <c r="G645" s="34" t="s">
        <v>127</v>
      </c>
      <c r="H645" s="33">
        <v>44090</v>
      </c>
      <c r="I645" s="34" t="s">
        <v>212</v>
      </c>
      <c r="J645" t="s">
        <v>164</v>
      </c>
    </row>
    <row r="646" spans="1:10" ht="15" customHeight="1" x14ac:dyDescent="0.45">
      <c r="A646" s="33">
        <v>44077</v>
      </c>
      <c r="B646" s="34" t="s">
        <v>207</v>
      </c>
      <c r="C646" s="34" t="s">
        <v>195</v>
      </c>
      <c r="D646" s="34" t="s">
        <v>2290</v>
      </c>
      <c r="E646" s="34" t="s">
        <v>2291</v>
      </c>
      <c r="F646" s="34" t="s">
        <v>2292</v>
      </c>
      <c r="G646" s="34" t="s">
        <v>2293</v>
      </c>
      <c r="J646" t="s">
        <v>163</v>
      </c>
    </row>
    <row r="647" spans="1:10" ht="15" customHeight="1" x14ac:dyDescent="0.45">
      <c r="A647" s="33">
        <v>44077</v>
      </c>
      <c r="B647" s="34" t="s">
        <v>207</v>
      </c>
      <c r="C647" s="34" t="s">
        <v>231</v>
      </c>
      <c r="D647" s="34" t="s">
        <v>2294</v>
      </c>
      <c r="E647" s="34" t="s">
        <v>732</v>
      </c>
      <c r="F647" s="34" t="s">
        <v>733</v>
      </c>
      <c r="G647" s="34" t="s">
        <v>1324</v>
      </c>
      <c r="H647" s="33">
        <v>44095</v>
      </c>
      <c r="I647" s="34" t="s">
        <v>199</v>
      </c>
      <c r="J647" t="s">
        <v>165</v>
      </c>
    </row>
    <row r="648" spans="1:10" ht="15" customHeight="1" x14ac:dyDescent="0.45">
      <c r="A648" s="33">
        <v>44078</v>
      </c>
      <c r="B648" s="34" t="s">
        <v>194</v>
      </c>
      <c r="C648" s="34" t="s">
        <v>195</v>
      </c>
      <c r="D648" s="34" t="s">
        <v>2295</v>
      </c>
      <c r="E648" s="34" t="s">
        <v>2296</v>
      </c>
      <c r="F648" s="34" t="s">
        <v>2297</v>
      </c>
      <c r="G648" s="34" t="s">
        <v>84</v>
      </c>
      <c r="H648" s="33">
        <v>44119</v>
      </c>
      <c r="I648" s="34" t="s">
        <v>199</v>
      </c>
      <c r="J648" t="s">
        <v>162</v>
      </c>
    </row>
    <row r="649" spans="1:10" ht="14.25" x14ac:dyDescent="0.45">
      <c r="A649" s="33">
        <v>44078</v>
      </c>
      <c r="B649" s="34" t="s">
        <v>194</v>
      </c>
      <c r="C649" s="34" t="s">
        <v>231</v>
      </c>
      <c r="D649" s="34" t="s">
        <v>2298</v>
      </c>
      <c r="E649" s="34" t="s">
        <v>1319</v>
      </c>
      <c r="F649" s="34" t="s">
        <v>1320</v>
      </c>
      <c r="G649" s="34" t="s">
        <v>157</v>
      </c>
      <c r="J649" t="s">
        <v>162</v>
      </c>
    </row>
    <row r="650" spans="1:10" ht="15" customHeight="1" x14ac:dyDescent="0.45">
      <c r="A650" s="33">
        <v>44078</v>
      </c>
      <c r="B650" s="34" t="s">
        <v>207</v>
      </c>
      <c r="C650" s="34" t="s">
        <v>195</v>
      </c>
      <c r="D650" s="34" t="s">
        <v>2299</v>
      </c>
      <c r="E650" s="34" t="s">
        <v>2300</v>
      </c>
      <c r="F650" s="34" t="s">
        <v>2301</v>
      </c>
      <c r="G650" s="34" t="s">
        <v>52</v>
      </c>
      <c r="J650" t="s">
        <v>163</v>
      </c>
    </row>
    <row r="651" spans="1:10" ht="14.25" x14ac:dyDescent="0.45">
      <c r="A651" s="33">
        <v>44080</v>
      </c>
      <c r="B651" s="34" t="s">
        <v>194</v>
      </c>
      <c r="C651" s="34" t="s">
        <v>231</v>
      </c>
      <c r="D651" s="34" t="s">
        <v>2302</v>
      </c>
      <c r="E651" s="34" t="s">
        <v>729</v>
      </c>
      <c r="F651" s="34" t="s">
        <v>730</v>
      </c>
      <c r="G651" s="34" t="s">
        <v>157</v>
      </c>
      <c r="J651" t="s">
        <v>162</v>
      </c>
    </row>
    <row r="652" spans="1:10" ht="15" customHeight="1" x14ac:dyDescent="0.45">
      <c r="A652" s="33">
        <v>44078</v>
      </c>
      <c r="B652" s="34" t="s">
        <v>194</v>
      </c>
      <c r="C652" s="34" t="s">
        <v>195</v>
      </c>
      <c r="D652" s="34" t="s">
        <v>2303</v>
      </c>
      <c r="E652" s="34" t="s">
        <v>2304</v>
      </c>
      <c r="F652" s="34" t="s">
        <v>585</v>
      </c>
      <c r="G652" s="34" t="s">
        <v>586</v>
      </c>
      <c r="H652" s="33">
        <v>44102</v>
      </c>
      <c r="I652" s="34" t="s">
        <v>199</v>
      </c>
      <c r="J652" t="s">
        <v>162</v>
      </c>
    </row>
    <row r="653" spans="1:10" ht="15" customHeight="1" x14ac:dyDescent="0.45">
      <c r="A653" s="33">
        <v>44081</v>
      </c>
      <c r="B653" s="34" t="s">
        <v>207</v>
      </c>
      <c r="C653" s="34" t="s">
        <v>195</v>
      </c>
      <c r="D653" s="34" t="s">
        <v>2353</v>
      </c>
      <c r="E653" s="34" t="s">
        <v>2354</v>
      </c>
      <c r="F653" s="34" t="s">
        <v>2355</v>
      </c>
      <c r="G653" s="34" t="s">
        <v>300</v>
      </c>
      <c r="J653" t="s">
        <v>166</v>
      </c>
    </row>
    <row r="654" spans="1:10" ht="15" customHeight="1" x14ac:dyDescent="0.45">
      <c r="A654" s="33">
        <v>44082</v>
      </c>
      <c r="B654" s="34" t="s">
        <v>194</v>
      </c>
      <c r="C654" s="34" t="s">
        <v>231</v>
      </c>
      <c r="D654" s="34" t="s">
        <v>2356</v>
      </c>
      <c r="E654" s="34" t="s">
        <v>2357</v>
      </c>
      <c r="F654" s="34" t="s">
        <v>541</v>
      </c>
      <c r="G654" s="34" t="s">
        <v>52</v>
      </c>
      <c r="H654" s="33">
        <v>44111</v>
      </c>
      <c r="I654" s="34" t="s">
        <v>212</v>
      </c>
      <c r="J654" t="s">
        <v>163</v>
      </c>
    </row>
    <row r="655" spans="1:10" ht="15" customHeight="1" x14ac:dyDescent="0.45">
      <c r="A655" s="33">
        <v>44082</v>
      </c>
      <c r="B655" s="34" t="s">
        <v>194</v>
      </c>
      <c r="C655" s="34" t="s">
        <v>201</v>
      </c>
      <c r="D655" s="34" t="s">
        <v>2358</v>
      </c>
      <c r="E655" s="34" t="s">
        <v>2359</v>
      </c>
      <c r="F655" s="34" t="s">
        <v>2360</v>
      </c>
      <c r="G655" s="34" t="s">
        <v>52</v>
      </c>
      <c r="H655" s="33">
        <v>44110</v>
      </c>
      <c r="I655" s="34" t="s">
        <v>212</v>
      </c>
      <c r="J655" t="s">
        <v>163</v>
      </c>
    </row>
    <row r="656" spans="1:10" ht="15" customHeight="1" x14ac:dyDescent="0.45">
      <c r="A656" s="33">
        <v>44082</v>
      </c>
      <c r="B656" s="34" t="s">
        <v>207</v>
      </c>
      <c r="C656" s="34" t="s">
        <v>201</v>
      </c>
      <c r="D656" s="34" t="s">
        <v>2361</v>
      </c>
      <c r="E656" s="34" t="s">
        <v>2362</v>
      </c>
      <c r="F656" s="34" t="s">
        <v>2363</v>
      </c>
      <c r="G656" s="34" t="s">
        <v>52</v>
      </c>
      <c r="J656" t="s">
        <v>163</v>
      </c>
    </row>
    <row r="657" spans="1:10" ht="15" customHeight="1" x14ac:dyDescent="0.45">
      <c r="A657" s="33">
        <v>44083</v>
      </c>
      <c r="B657" s="34" t="s">
        <v>194</v>
      </c>
      <c r="C657" s="34" t="s">
        <v>231</v>
      </c>
      <c r="D657" s="34" t="s">
        <v>2482</v>
      </c>
      <c r="E657" s="34" t="s">
        <v>2483</v>
      </c>
      <c r="F657" s="34" t="s">
        <v>2484</v>
      </c>
      <c r="G657" s="34" t="s">
        <v>34</v>
      </c>
      <c r="H657" s="33">
        <v>44119</v>
      </c>
      <c r="I657" s="34" t="s">
        <v>212</v>
      </c>
      <c r="J657" t="s">
        <v>163</v>
      </c>
    </row>
    <row r="658" spans="1:10" ht="15" customHeight="1" x14ac:dyDescent="0.45">
      <c r="A658" s="33">
        <v>44083</v>
      </c>
      <c r="B658" s="34" t="s">
        <v>207</v>
      </c>
      <c r="C658" s="34" t="s">
        <v>201</v>
      </c>
      <c r="D658" s="34" t="s">
        <v>2364</v>
      </c>
      <c r="E658" s="34" t="s">
        <v>2365</v>
      </c>
      <c r="F658" s="34" t="s">
        <v>2366</v>
      </c>
      <c r="G658" s="34" t="s">
        <v>2367</v>
      </c>
      <c r="J658" t="s">
        <v>162</v>
      </c>
    </row>
    <row r="659" spans="1:10" ht="15" customHeight="1" x14ac:dyDescent="0.45">
      <c r="A659" s="33">
        <v>44084</v>
      </c>
      <c r="B659" s="34" t="s">
        <v>207</v>
      </c>
      <c r="C659" s="34" t="s">
        <v>201</v>
      </c>
      <c r="D659" s="34" t="s">
        <v>2368</v>
      </c>
      <c r="E659" s="34" t="s">
        <v>2369</v>
      </c>
      <c r="F659" s="34" t="s">
        <v>2370</v>
      </c>
      <c r="G659" s="34" t="s">
        <v>61</v>
      </c>
      <c r="J659" t="s">
        <v>165</v>
      </c>
    </row>
    <row r="660" spans="1:10" ht="15" customHeight="1" x14ac:dyDescent="0.45">
      <c r="A660" s="33">
        <v>44083</v>
      </c>
      <c r="B660" s="34" t="s">
        <v>207</v>
      </c>
      <c r="C660" s="34" t="s">
        <v>195</v>
      </c>
      <c r="D660" s="34" t="s">
        <v>2485</v>
      </c>
      <c r="E660" s="34" t="s">
        <v>2486</v>
      </c>
      <c r="F660" s="34" t="s">
        <v>2487</v>
      </c>
      <c r="G660" s="34" t="s">
        <v>211</v>
      </c>
      <c r="H660" s="33">
        <v>44117</v>
      </c>
      <c r="I660" s="34" t="s">
        <v>199</v>
      </c>
      <c r="J660" t="s">
        <v>166</v>
      </c>
    </row>
    <row r="661" spans="1:10" ht="15" customHeight="1" x14ac:dyDescent="0.45">
      <c r="A661" s="33">
        <v>44084</v>
      </c>
      <c r="B661" s="34" t="s">
        <v>194</v>
      </c>
      <c r="C661" s="34" t="s">
        <v>231</v>
      </c>
      <c r="D661" s="34" t="s">
        <v>2371</v>
      </c>
      <c r="E661" s="34" t="s">
        <v>446</v>
      </c>
      <c r="F661" s="34" t="s">
        <v>447</v>
      </c>
      <c r="G661" s="34" t="s">
        <v>34</v>
      </c>
      <c r="H661" s="33">
        <v>44110</v>
      </c>
      <c r="I661" s="34" t="s">
        <v>212</v>
      </c>
      <c r="J661" t="s">
        <v>163</v>
      </c>
    </row>
    <row r="662" spans="1:10" ht="15" customHeight="1" x14ac:dyDescent="0.45">
      <c r="A662" s="33">
        <v>44084</v>
      </c>
      <c r="B662" s="34" t="s">
        <v>194</v>
      </c>
      <c r="C662" s="34" t="s">
        <v>231</v>
      </c>
      <c r="D662" s="34" t="s">
        <v>2372</v>
      </c>
      <c r="E662" s="34" t="s">
        <v>695</v>
      </c>
      <c r="F662" s="34" t="s">
        <v>696</v>
      </c>
      <c r="G662" s="34" t="s">
        <v>28</v>
      </c>
      <c r="H662" s="33">
        <v>44095</v>
      </c>
      <c r="I662" s="34" t="s">
        <v>212</v>
      </c>
      <c r="J662" t="s">
        <v>161</v>
      </c>
    </row>
    <row r="663" spans="1:10" ht="15" customHeight="1" x14ac:dyDescent="0.45">
      <c r="A663" s="33">
        <v>44085</v>
      </c>
      <c r="B663" s="34" t="s">
        <v>194</v>
      </c>
      <c r="C663" s="34" t="s">
        <v>201</v>
      </c>
      <c r="D663" s="34" t="s">
        <v>2373</v>
      </c>
      <c r="E663" s="34" t="s">
        <v>2374</v>
      </c>
      <c r="F663" s="34" t="s">
        <v>2375</v>
      </c>
      <c r="G663" s="34" t="s">
        <v>263</v>
      </c>
      <c r="J663" t="s">
        <v>162</v>
      </c>
    </row>
    <row r="664" spans="1:10" ht="15" customHeight="1" x14ac:dyDescent="0.45">
      <c r="A664" s="33">
        <v>44084</v>
      </c>
      <c r="B664" s="34" t="s">
        <v>194</v>
      </c>
      <c r="C664" s="34" t="s">
        <v>195</v>
      </c>
      <c r="D664" s="34" t="s">
        <v>2376</v>
      </c>
      <c r="E664" s="34" t="s">
        <v>2377</v>
      </c>
      <c r="F664" s="34" t="s">
        <v>532</v>
      </c>
      <c r="G664" s="34" t="s">
        <v>105</v>
      </c>
      <c r="J664" t="s">
        <v>166</v>
      </c>
    </row>
    <row r="665" spans="1:10" ht="15" customHeight="1" x14ac:dyDescent="0.45">
      <c r="A665" s="33">
        <v>44085</v>
      </c>
      <c r="B665" s="34" t="s">
        <v>207</v>
      </c>
      <c r="C665" s="34" t="s">
        <v>231</v>
      </c>
      <c r="D665" s="34" t="s">
        <v>2378</v>
      </c>
      <c r="E665" s="34" t="s">
        <v>1643</v>
      </c>
      <c r="F665" s="34" t="s">
        <v>1644</v>
      </c>
      <c r="G665" s="34" t="s">
        <v>52</v>
      </c>
      <c r="H665" s="33">
        <v>44095</v>
      </c>
      <c r="I665" s="34" t="s">
        <v>212</v>
      </c>
      <c r="J665" t="s">
        <v>163</v>
      </c>
    </row>
    <row r="666" spans="1:10" ht="15" customHeight="1" x14ac:dyDescent="0.45">
      <c r="A666" s="33">
        <v>44088</v>
      </c>
      <c r="B666" s="34" t="s">
        <v>194</v>
      </c>
      <c r="C666" s="34" t="s">
        <v>195</v>
      </c>
      <c r="D666" s="34" t="s">
        <v>2379</v>
      </c>
      <c r="E666" s="34" t="s">
        <v>2380</v>
      </c>
      <c r="F666" s="34" t="s">
        <v>2381</v>
      </c>
      <c r="G666" s="34" t="s">
        <v>52</v>
      </c>
      <c r="H666" s="33">
        <v>44102</v>
      </c>
      <c r="I666" s="34" t="s">
        <v>199</v>
      </c>
      <c r="J666" t="s">
        <v>163</v>
      </c>
    </row>
    <row r="667" spans="1:10" ht="15" customHeight="1" x14ac:dyDescent="0.45">
      <c r="A667" s="33">
        <v>44088</v>
      </c>
      <c r="B667" s="34" t="s">
        <v>194</v>
      </c>
      <c r="C667" s="34" t="s">
        <v>195</v>
      </c>
      <c r="D667" s="34" t="s">
        <v>2382</v>
      </c>
      <c r="E667" s="34" t="s">
        <v>2383</v>
      </c>
      <c r="F667" s="34" t="s">
        <v>2384</v>
      </c>
      <c r="G667" s="34" t="s">
        <v>2385</v>
      </c>
      <c r="J667" t="s">
        <v>164</v>
      </c>
    </row>
    <row r="668" spans="1:10" ht="15" customHeight="1" x14ac:dyDescent="0.45">
      <c r="A668" s="33">
        <v>44088</v>
      </c>
      <c r="B668" s="34" t="s">
        <v>194</v>
      </c>
      <c r="C668" s="34" t="s">
        <v>201</v>
      </c>
      <c r="D668" s="34" t="s">
        <v>2386</v>
      </c>
      <c r="E668" s="34" t="s">
        <v>2387</v>
      </c>
      <c r="F668" s="34" t="s">
        <v>2388</v>
      </c>
      <c r="G668" s="34" t="s">
        <v>2389</v>
      </c>
      <c r="J668" t="s">
        <v>161</v>
      </c>
    </row>
    <row r="669" spans="1:10" ht="15" customHeight="1" x14ac:dyDescent="0.45">
      <c r="A669" s="33">
        <v>44088</v>
      </c>
      <c r="B669" s="34" t="s">
        <v>207</v>
      </c>
      <c r="C669" s="34" t="s">
        <v>201</v>
      </c>
      <c r="D669" s="34" t="s">
        <v>2390</v>
      </c>
      <c r="E669" s="34" t="s">
        <v>2391</v>
      </c>
      <c r="F669" s="34" t="s">
        <v>2392</v>
      </c>
      <c r="G669" s="34" t="s">
        <v>2393</v>
      </c>
      <c r="J669" t="s">
        <v>163</v>
      </c>
    </row>
    <row r="670" spans="1:10" ht="15" customHeight="1" x14ac:dyDescent="0.45">
      <c r="A670" s="33">
        <v>44088</v>
      </c>
      <c r="B670" s="34" t="s">
        <v>207</v>
      </c>
      <c r="C670" s="34" t="s">
        <v>231</v>
      </c>
      <c r="D670" s="34" t="s">
        <v>2394</v>
      </c>
      <c r="E670" s="34" t="s">
        <v>2395</v>
      </c>
      <c r="F670" s="34" t="s">
        <v>2396</v>
      </c>
      <c r="G670" s="34" t="s">
        <v>127</v>
      </c>
      <c r="H670" s="33">
        <v>44103</v>
      </c>
      <c r="I670" s="34" t="s">
        <v>212</v>
      </c>
      <c r="J670" t="s">
        <v>164</v>
      </c>
    </row>
    <row r="671" spans="1:10" ht="15" customHeight="1" x14ac:dyDescent="0.45">
      <c r="A671" s="33">
        <v>44089</v>
      </c>
      <c r="B671" s="34" t="s">
        <v>194</v>
      </c>
      <c r="C671" s="34" t="s">
        <v>231</v>
      </c>
      <c r="D671" s="34" t="s">
        <v>2397</v>
      </c>
      <c r="E671" s="34" t="s">
        <v>848</v>
      </c>
      <c r="F671" s="34" t="s">
        <v>849</v>
      </c>
      <c r="G671" s="34" t="s">
        <v>850</v>
      </c>
      <c r="H671" s="33">
        <v>44110</v>
      </c>
      <c r="I671" s="34" t="s">
        <v>212</v>
      </c>
      <c r="J671" t="s">
        <v>164</v>
      </c>
    </row>
    <row r="672" spans="1:10" ht="15" customHeight="1" x14ac:dyDescent="0.45">
      <c r="A672" s="33">
        <v>44090</v>
      </c>
      <c r="B672" s="34" t="s">
        <v>194</v>
      </c>
      <c r="C672" s="34" t="s">
        <v>231</v>
      </c>
      <c r="D672" s="34" t="s">
        <v>2398</v>
      </c>
      <c r="E672" s="34" t="s">
        <v>637</v>
      </c>
      <c r="F672" s="34" t="s">
        <v>635</v>
      </c>
      <c r="G672" s="34" t="s">
        <v>287</v>
      </c>
      <c r="H672" s="33">
        <v>44105</v>
      </c>
      <c r="I672" s="34" t="s">
        <v>212</v>
      </c>
      <c r="J672" t="s">
        <v>165</v>
      </c>
    </row>
    <row r="673" spans="1:10" ht="15" customHeight="1" x14ac:dyDescent="0.45">
      <c r="A673" s="33">
        <v>44090</v>
      </c>
      <c r="B673" s="34" t="s">
        <v>207</v>
      </c>
      <c r="C673" s="34" t="s">
        <v>195</v>
      </c>
      <c r="D673" s="34" t="s">
        <v>2399</v>
      </c>
      <c r="E673" s="34" t="s">
        <v>2400</v>
      </c>
      <c r="F673" s="34" t="s">
        <v>2401</v>
      </c>
      <c r="G673" s="34" t="s">
        <v>52</v>
      </c>
      <c r="J673" t="s">
        <v>163</v>
      </c>
    </row>
    <row r="674" spans="1:10" ht="15" customHeight="1" x14ac:dyDescent="0.45">
      <c r="A674" s="33">
        <v>44090</v>
      </c>
      <c r="B674" s="34" t="s">
        <v>194</v>
      </c>
      <c r="C674" s="34" t="s">
        <v>231</v>
      </c>
      <c r="D674" s="34" t="s">
        <v>2402</v>
      </c>
      <c r="E674" s="34" t="s">
        <v>1424</v>
      </c>
      <c r="F674" s="34" t="s">
        <v>846</v>
      </c>
      <c r="G674" s="34" t="s">
        <v>61</v>
      </c>
      <c r="J674" t="s">
        <v>165</v>
      </c>
    </row>
    <row r="675" spans="1:10" ht="15" customHeight="1" x14ac:dyDescent="0.45">
      <c r="A675" s="33">
        <v>44090</v>
      </c>
      <c r="B675" s="34" t="s">
        <v>194</v>
      </c>
      <c r="C675" s="34" t="s">
        <v>231</v>
      </c>
      <c r="D675" s="34" t="s">
        <v>2403</v>
      </c>
      <c r="E675" s="34" t="s">
        <v>1571</v>
      </c>
      <c r="F675" s="34" t="s">
        <v>1572</v>
      </c>
      <c r="G675" s="34" t="s">
        <v>34</v>
      </c>
      <c r="H675" s="33">
        <v>44113</v>
      </c>
      <c r="I675" s="34" t="s">
        <v>212</v>
      </c>
      <c r="J675" t="s">
        <v>163</v>
      </c>
    </row>
    <row r="676" spans="1:10" ht="15" customHeight="1" x14ac:dyDescent="0.45">
      <c r="A676" s="33">
        <v>44091</v>
      </c>
      <c r="B676" s="34" t="s">
        <v>207</v>
      </c>
      <c r="C676" s="34" t="s">
        <v>201</v>
      </c>
      <c r="D676" s="34" t="s">
        <v>2488</v>
      </c>
      <c r="E676" s="34" t="s">
        <v>2489</v>
      </c>
      <c r="F676" s="34" t="s">
        <v>2490</v>
      </c>
      <c r="G676" s="34" t="s">
        <v>2389</v>
      </c>
      <c r="J676" t="s">
        <v>161</v>
      </c>
    </row>
    <row r="677" spans="1:10" ht="15" customHeight="1" x14ac:dyDescent="0.45">
      <c r="A677" s="33">
        <v>44091</v>
      </c>
      <c r="B677" s="34" t="s">
        <v>194</v>
      </c>
      <c r="C677" s="34" t="s">
        <v>201</v>
      </c>
      <c r="D677" s="34" t="s">
        <v>2404</v>
      </c>
      <c r="E677" s="34" t="s">
        <v>2405</v>
      </c>
      <c r="F677" s="34" t="s">
        <v>2406</v>
      </c>
      <c r="G677" s="34" t="s">
        <v>340</v>
      </c>
      <c r="H677" s="33">
        <v>44103</v>
      </c>
      <c r="I677" s="34" t="s">
        <v>212</v>
      </c>
      <c r="J677" t="s">
        <v>162</v>
      </c>
    </row>
    <row r="678" spans="1:10" ht="15" customHeight="1" x14ac:dyDescent="0.45">
      <c r="A678" s="33">
        <v>44092</v>
      </c>
      <c r="B678" s="34" t="s">
        <v>194</v>
      </c>
      <c r="C678" s="34" t="s">
        <v>231</v>
      </c>
      <c r="D678" s="34" t="s">
        <v>2407</v>
      </c>
      <c r="E678" s="34" t="s">
        <v>1255</v>
      </c>
      <c r="F678" s="34" t="s">
        <v>1256</v>
      </c>
      <c r="G678" s="34" t="s">
        <v>34</v>
      </c>
      <c r="H678" s="33">
        <v>44104</v>
      </c>
      <c r="I678" s="34" t="s">
        <v>212</v>
      </c>
      <c r="J678" t="s">
        <v>163</v>
      </c>
    </row>
    <row r="679" spans="1:10" ht="15" customHeight="1" x14ac:dyDescent="0.45">
      <c r="A679" s="33">
        <v>44091</v>
      </c>
      <c r="B679" s="34" t="s">
        <v>194</v>
      </c>
      <c r="C679" s="34" t="s">
        <v>231</v>
      </c>
      <c r="D679" s="34" t="s">
        <v>2408</v>
      </c>
      <c r="E679" s="34" t="s">
        <v>1266</v>
      </c>
      <c r="F679" s="34" t="s">
        <v>1267</v>
      </c>
      <c r="G679" s="34" t="s">
        <v>52</v>
      </c>
      <c r="J679" t="s">
        <v>163</v>
      </c>
    </row>
    <row r="680" spans="1:10" ht="15" customHeight="1" x14ac:dyDescent="0.45">
      <c r="A680" s="33">
        <v>44092</v>
      </c>
      <c r="B680" s="34" t="s">
        <v>207</v>
      </c>
      <c r="C680" s="34" t="s">
        <v>231</v>
      </c>
      <c r="D680" s="34" t="s">
        <v>2409</v>
      </c>
      <c r="E680" s="34" t="s">
        <v>489</v>
      </c>
      <c r="F680" s="34" t="s">
        <v>2974</v>
      </c>
      <c r="G680" s="34" t="s">
        <v>52</v>
      </c>
      <c r="H680" s="33">
        <v>44116</v>
      </c>
      <c r="I680" s="34" t="s">
        <v>199</v>
      </c>
      <c r="J680" t="s">
        <v>163</v>
      </c>
    </row>
    <row r="681" spans="1:10" ht="15" customHeight="1" x14ac:dyDescent="0.45">
      <c r="A681" s="33">
        <v>44092</v>
      </c>
      <c r="B681" s="34" t="s">
        <v>207</v>
      </c>
      <c r="C681" s="34" t="s">
        <v>195</v>
      </c>
      <c r="D681" s="34" t="s">
        <v>2410</v>
      </c>
      <c r="E681" s="34" t="s">
        <v>2411</v>
      </c>
      <c r="F681" s="34" t="s">
        <v>483</v>
      </c>
      <c r="G681" s="34" t="s">
        <v>61</v>
      </c>
      <c r="H681" s="33">
        <v>44117</v>
      </c>
      <c r="I681" s="34" t="s">
        <v>212</v>
      </c>
      <c r="J681" t="s">
        <v>165</v>
      </c>
    </row>
    <row r="682" spans="1:10" ht="15" customHeight="1" x14ac:dyDescent="0.45">
      <c r="A682" s="33">
        <v>44093</v>
      </c>
      <c r="B682" s="34" t="s">
        <v>207</v>
      </c>
      <c r="C682" s="34" t="s">
        <v>231</v>
      </c>
      <c r="D682" s="34" t="s">
        <v>2930</v>
      </c>
      <c r="E682" s="34" t="s">
        <v>2931</v>
      </c>
      <c r="F682" s="34" t="s">
        <v>2932</v>
      </c>
      <c r="G682" s="34" t="s">
        <v>52</v>
      </c>
      <c r="H682" s="33">
        <v>44113</v>
      </c>
      <c r="I682" s="34" t="s">
        <v>199</v>
      </c>
      <c r="J682" t="s">
        <v>163</v>
      </c>
    </row>
    <row r="683" spans="1:10" ht="15" customHeight="1" x14ac:dyDescent="0.45">
      <c r="A683" s="33">
        <v>44095</v>
      </c>
      <c r="B683" s="34" t="s">
        <v>194</v>
      </c>
      <c r="C683" s="34" t="s">
        <v>195</v>
      </c>
      <c r="D683" s="34" t="s">
        <v>2491</v>
      </c>
      <c r="E683" s="34" t="s">
        <v>2492</v>
      </c>
      <c r="F683" s="34" t="s">
        <v>1260</v>
      </c>
      <c r="G683" s="34" t="s">
        <v>127</v>
      </c>
      <c r="J683" t="s">
        <v>164</v>
      </c>
    </row>
    <row r="684" spans="1:10" ht="15" customHeight="1" x14ac:dyDescent="0.45">
      <c r="A684" s="33">
        <v>44095</v>
      </c>
      <c r="B684" s="34" t="s">
        <v>194</v>
      </c>
      <c r="C684" s="34" t="s">
        <v>231</v>
      </c>
      <c r="D684" s="34" t="s">
        <v>2493</v>
      </c>
      <c r="E684" s="34" t="s">
        <v>265</v>
      </c>
      <c r="F684" s="34" t="s">
        <v>266</v>
      </c>
      <c r="G684" s="34" t="s">
        <v>34</v>
      </c>
      <c r="J684" t="s">
        <v>163</v>
      </c>
    </row>
    <row r="685" spans="1:10" ht="15" customHeight="1" x14ac:dyDescent="0.45">
      <c r="A685" s="33">
        <v>44095</v>
      </c>
      <c r="B685" s="34" t="s">
        <v>194</v>
      </c>
      <c r="C685" s="34" t="s">
        <v>195</v>
      </c>
      <c r="D685" s="34" t="s">
        <v>2494</v>
      </c>
      <c r="E685" s="34" t="s">
        <v>2495</v>
      </c>
      <c r="F685" s="34" t="s">
        <v>2496</v>
      </c>
      <c r="G685" s="34" t="s">
        <v>1406</v>
      </c>
      <c r="J685" t="s">
        <v>162</v>
      </c>
    </row>
    <row r="686" spans="1:10" ht="15" customHeight="1" x14ac:dyDescent="0.45">
      <c r="A686" s="33">
        <v>44096</v>
      </c>
      <c r="B686" s="34" t="s">
        <v>194</v>
      </c>
      <c r="C686" s="34" t="s">
        <v>201</v>
      </c>
      <c r="D686" s="34" t="s">
        <v>2497</v>
      </c>
      <c r="E686" s="34" t="s">
        <v>2498</v>
      </c>
      <c r="F686" s="34" t="s">
        <v>2499</v>
      </c>
      <c r="G686" s="34" t="s">
        <v>34</v>
      </c>
      <c r="J686" t="s">
        <v>163</v>
      </c>
    </row>
    <row r="687" spans="1:10" ht="15" customHeight="1" x14ac:dyDescent="0.45">
      <c r="A687" s="33">
        <v>44096</v>
      </c>
      <c r="B687" s="34" t="s">
        <v>194</v>
      </c>
      <c r="C687" s="34" t="s">
        <v>201</v>
      </c>
      <c r="D687" s="34" t="s">
        <v>2500</v>
      </c>
      <c r="E687" s="34" t="s">
        <v>2501</v>
      </c>
      <c r="F687" s="34" t="s">
        <v>2502</v>
      </c>
      <c r="G687" s="34" t="s">
        <v>52</v>
      </c>
      <c r="J687" t="s">
        <v>163</v>
      </c>
    </row>
    <row r="688" spans="1:10" ht="15" customHeight="1" x14ac:dyDescent="0.45">
      <c r="A688" s="33">
        <v>44096</v>
      </c>
      <c r="B688" s="34" t="s">
        <v>194</v>
      </c>
      <c r="C688" s="34" t="s">
        <v>231</v>
      </c>
      <c r="D688" s="34" t="s">
        <v>2503</v>
      </c>
      <c r="E688" s="34" t="s">
        <v>2504</v>
      </c>
      <c r="F688" s="34" t="s">
        <v>2505</v>
      </c>
      <c r="G688" s="34" t="s">
        <v>34</v>
      </c>
      <c r="H688" s="33">
        <v>44113</v>
      </c>
      <c r="I688" s="34" t="s">
        <v>212</v>
      </c>
      <c r="J688" t="s">
        <v>163</v>
      </c>
    </row>
    <row r="689" spans="1:10" ht="15" customHeight="1" x14ac:dyDescent="0.45">
      <c r="A689" s="33">
        <v>44096</v>
      </c>
      <c r="B689" s="34" t="s">
        <v>194</v>
      </c>
      <c r="C689" s="34" t="s">
        <v>231</v>
      </c>
      <c r="D689" s="34" t="s">
        <v>2506</v>
      </c>
      <c r="E689" s="34" t="s">
        <v>752</v>
      </c>
      <c r="F689" s="34" t="s">
        <v>753</v>
      </c>
      <c r="G689" s="34" t="s">
        <v>61</v>
      </c>
      <c r="H689" s="33">
        <v>44102</v>
      </c>
      <c r="I689" s="34" t="s">
        <v>212</v>
      </c>
      <c r="J689" t="s">
        <v>165</v>
      </c>
    </row>
    <row r="690" spans="1:10" ht="15" customHeight="1" x14ac:dyDescent="0.45">
      <c r="A690" s="33">
        <v>44096</v>
      </c>
      <c r="B690" s="34" t="s">
        <v>194</v>
      </c>
      <c r="C690" s="34" t="s">
        <v>231</v>
      </c>
      <c r="D690" s="34" t="s">
        <v>2507</v>
      </c>
      <c r="E690" s="34" t="s">
        <v>881</v>
      </c>
      <c r="F690" s="34" t="s">
        <v>882</v>
      </c>
      <c r="G690" s="34" t="s">
        <v>34</v>
      </c>
      <c r="J690" t="s">
        <v>163</v>
      </c>
    </row>
    <row r="691" spans="1:10" ht="15" customHeight="1" x14ac:dyDescent="0.45">
      <c r="A691" s="33">
        <v>44097</v>
      </c>
      <c r="B691" s="34" t="s">
        <v>194</v>
      </c>
      <c r="C691" s="34" t="s">
        <v>195</v>
      </c>
      <c r="D691" s="34" t="s">
        <v>2508</v>
      </c>
      <c r="E691" s="34" t="s">
        <v>2509</v>
      </c>
      <c r="F691" s="34" t="s">
        <v>1556</v>
      </c>
      <c r="G691" s="34" t="s">
        <v>205</v>
      </c>
      <c r="H691" s="33">
        <v>44118</v>
      </c>
      <c r="I691" s="34" t="s">
        <v>199</v>
      </c>
      <c r="J691" t="s">
        <v>163</v>
      </c>
    </row>
    <row r="692" spans="1:10" ht="15" customHeight="1" x14ac:dyDescent="0.45">
      <c r="A692" s="33">
        <v>44097</v>
      </c>
      <c r="B692" s="34" t="s">
        <v>194</v>
      </c>
      <c r="C692" s="34" t="s">
        <v>201</v>
      </c>
      <c r="D692" s="34" t="s">
        <v>2510</v>
      </c>
      <c r="E692" s="34" t="s">
        <v>2511</v>
      </c>
      <c r="F692" s="34" t="s">
        <v>2512</v>
      </c>
      <c r="G692" s="34" t="s">
        <v>105</v>
      </c>
      <c r="H692" s="33">
        <v>44119</v>
      </c>
      <c r="I692" s="34" t="s">
        <v>199</v>
      </c>
      <c r="J692" t="s">
        <v>166</v>
      </c>
    </row>
    <row r="693" spans="1:10" ht="15" customHeight="1" x14ac:dyDescent="0.45">
      <c r="A693" s="33">
        <v>44097</v>
      </c>
      <c r="B693" s="34" t="s">
        <v>194</v>
      </c>
      <c r="C693" s="34" t="s">
        <v>231</v>
      </c>
      <c r="D693" s="34" t="s">
        <v>2513</v>
      </c>
      <c r="E693" s="34" t="s">
        <v>449</v>
      </c>
      <c r="F693" s="34" t="s">
        <v>2514</v>
      </c>
      <c r="G693" s="34" t="s">
        <v>61</v>
      </c>
      <c r="H693" s="33">
        <v>44103</v>
      </c>
      <c r="I693" s="34" t="s">
        <v>212</v>
      </c>
      <c r="J693" t="s">
        <v>165</v>
      </c>
    </row>
    <row r="694" spans="1:10" ht="15" customHeight="1" x14ac:dyDescent="0.45">
      <c r="A694" s="33">
        <v>44097</v>
      </c>
      <c r="B694" s="34" t="s">
        <v>194</v>
      </c>
      <c r="C694" s="34" t="s">
        <v>195</v>
      </c>
      <c r="D694" s="34" t="s">
        <v>2515</v>
      </c>
      <c r="E694" s="34" t="s">
        <v>2516</v>
      </c>
      <c r="F694" s="34" t="s">
        <v>2517</v>
      </c>
      <c r="G694" s="34" t="s">
        <v>1049</v>
      </c>
      <c r="J694" t="s">
        <v>165</v>
      </c>
    </row>
    <row r="695" spans="1:10" ht="15" customHeight="1" x14ac:dyDescent="0.45">
      <c r="A695" s="33">
        <v>44097</v>
      </c>
      <c r="B695" s="34" t="s">
        <v>194</v>
      </c>
      <c r="C695" s="34" t="s">
        <v>201</v>
      </c>
      <c r="D695" s="34" t="s">
        <v>2518</v>
      </c>
      <c r="E695" s="34" t="s">
        <v>2519</v>
      </c>
      <c r="F695" s="34" t="s">
        <v>2520</v>
      </c>
      <c r="G695" s="34" t="s">
        <v>263</v>
      </c>
      <c r="J695" t="s">
        <v>162</v>
      </c>
    </row>
    <row r="696" spans="1:10" ht="15" customHeight="1" x14ac:dyDescent="0.45">
      <c r="A696" s="33">
        <v>44098</v>
      </c>
      <c r="B696" s="34" t="s">
        <v>207</v>
      </c>
      <c r="C696" s="34" t="s">
        <v>195</v>
      </c>
      <c r="D696" s="34" t="s">
        <v>2521</v>
      </c>
      <c r="E696" s="34" t="s">
        <v>2522</v>
      </c>
      <c r="F696" s="34" t="s">
        <v>2523</v>
      </c>
      <c r="G696" s="34" t="s">
        <v>157</v>
      </c>
      <c r="J696" t="s">
        <v>162</v>
      </c>
    </row>
    <row r="697" spans="1:10" ht="15" customHeight="1" x14ac:dyDescent="0.45">
      <c r="A697" s="33">
        <v>44098</v>
      </c>
      <c r="B697" s="34" t="s">
        <v>194</v>
      </c>
      <c r="C697" s="34" t="s">
        <v>231</v>
      </c>
      <c r="D697" s="34" t="s">
        <v>2524</v>
      </c>
      <c r="E697" s="34" t="s">
        <v>317</v>
      </c>
      <c r="F697" s="34" t="s">
        <v>292</v>
      </c>
      <c r="G697" s="34" t="s">
        <v>319</v>
      </c>
      <c r="H697" s="33">
        <v>44110</v>
      </c>
      <c r="I697" s="34" t="s">
        <v>212</v>
      </c>
      <c r="J697" t="s">
        <v>163</v>
      </c>
    </row>
    <row r="698" spans="1:10" ht="15" customHeight="1" x14ac:dyDescent="0.45">
      <c r="A698" s="33">
        <v>44099</v>
      </c>
      <c r="B698" s="34" t="s">
        <v>194</v>
      </c>
      <c r="C698" s="34" t="s">
        <v>231</v>
      </c>
      <c r="D698" s="34" t="s">
        <v>2525</v>
      </c>
      <c r="E698" s="34" t="s">
        <v>2526</v>
      </c>
      <c r="F698" s="34" t="s">
        <v>2527</v>
      </c>
      <c r="G698" s="34" t="s">
        <v>61</v>
      </c>
      <c r="J698" t="s">
        <v>165</v>
      </c>
    </row>
    <row r="699" spans="1:10" ht="15" customHeight="1" x14ac:dyDescent="0.45">
      <c r="A699" s="33">
        <v>44099</v>
      </c>
      <c r="B699" s="34" t="s">
        <v>207</v>
      </c>
      <c r="C699" s="34" t="s">
        <v>195</v>
      </c>
      <c r="D699" s="34" t="s">
        <v>2528</v>
      </c>
      <c r="E699" s="34" t="s">
        <v>2529</v>
      </c>
      <c r="F699" s="34" t="s">
        <v>1359</v>
      </c>
      <c r="G699" s="34" t="s">
        <v>263</v>
      </c>
      <c r="J699" t="s">
        <v>162</v>
      </c>
    </row>
    <row r="700" spans="1:10" ht="15" customHeight="1" x14ac:dyDescent="0.45">
      <c r="A700" s="33">
        <v>44103</v>
      </c>
      <c r="B700" s="34" t="s">
        <v>194</v>
      </c>
      <c r="C700" s="34" t="s">
        <v>195</v>
      </c>
      <c r="D700" s="34" t="s">
        <v>2530</v>
      </c>
      <c r="E700" s="34" t="s">
        <v>2531</v>
      </c>
      <c r="F700" s="34" t="s">
        <v>2532</v>
      </c>
      <c r="G700" s="34" t="s">
        <v>84</v>
      </c>
      <c r="H700" s="33">
        <v>44111</v>
      </c>
      <c r="I700" s="34" t="s">
        <v>212</v>
      </c>
      <c r="J700" t="s">
        <v>162</v>
      </c>
    </row>
    <row r="701" spans="1:10" ht="15" customHeight="1" x14ac:dyDescent="0.45">
      <c r="A701" s="33">
        <v>44103</v>
      </c>
      <c r="B701" s="34" t="s">
        <v>194</v>
      </c>
      <c r="C701" s="34" t="s">
        <v>231</v>
      </c>
      <c r="D701" s="34" t="s">
        <v>2533</v>
      </c>
      <c r="E701" s="34" t="s">
        <v>369</v>
      </c>
      <c r="F701" s="34" t="s">
        <v>370</v>
      </c>
      <c r="G701" s="34" t="s">
        <v>52</v>
      </c>
      <c r="H701" s="33">
        <v>44116</v>
      </c>
      <c r="I701" s="34" t="s">
        <v>199</v>
      </c>
      <c r="J701" t="s">
        <v>163</v>
      </c>
    </row>
    <row r="702" spans="1:10" ht="15" customHeight="1" x14ac:dyDescent="0.45">
      <c r="A702" s="33">
        <v>44103</v>
      </c>
      <c r="B702" s="34" t="s">
        <v>194</v>
      </c>
      <c r="C702" s="34" t="s">
        <v>231</v>
      </c>
      <c r="D702" s="34" t="s">
        <v>2534</v>
      </c>
      <c r="E702" s="34" t="s">
        <v>1637</v>
      </c>
      <c r="F702" s="34" t="s">
        <v>2535</v>
      </c>
      <c r="G702" s="34" t="s">
        <v>61</v>
      </c>
      <c r="J702" t="s">
        <v>165</v>
      </c>
    </row>
    <row r="703" spans="1:10" ht="15" customHeight="1" x14ac:dyDescent="0.45">
      <c r="A703" s="33">
        <v>44104</v>
      </c>
      <c r="B703" s="34" t="s">
        <v>207</v>
      </c>
      <c r="C703" s="34" t="s">
        <v>201</v>
      </c>
      <c r="D703" s="34" t="s">
        <v>2933</v>
      </c>
      <c r="E703" s="34" t="s">
        <v>2934</v>
      </c>
      <c r="F703" s="34" t="s">
        <v>2935</v>
      </c>
      <c r="G703" s="34" t="s">
        <v>691</v>
      </c>
      <c r="J703" t="s">
        <v>162</v>
      </c>
    </row>
    <row r="704" spans="1:10" ht="15" customHeight="1" x14ac:dyDescent="0.45">
      <c r="A704" s="33">
        <v>44105</v>
      </c>
      <c r="B704" s="34" t="s">
        <v>194</v>
      </c>
      <c r="C704" s="34" t="s">
        <v>201</v>
      </c>
      <c r="D704" s="34" t="s">
        <v>2936</v>
      </c>
      <c r="E704" s="34" t="s">
        <v>2937</v>
      </c>
      <c r="F704" s="34" t="s">
        <v>2938</v>
      </c>
      <c r="G704" s="34" t="s">
        <v>34</v>
      </c>
      <c r="J704" t="s">
        <v>163</v>
      </c>
    </row>
    <row r="705" spans="1:10" ht="15" customHeight="1" x14ac:dyDescent="0.45">
      <c r="A705" s="33">
        <v>44105</v>
      </c>
      <c r="B705" s="34" t="s">
        <v>194</v>
      </c>
      <c r="C705" s="34" t="s">
        <v>231</v>
      </c>
      <c r="D705" s="34" t="s">
        <v>2939</v>
      </c>
      <c r="E705" s="34" t="s">
        <v>2940</v>
      </c>
      <c r="F705" s="34" t="s">
        <v>2941</v>
      </c>
      <c r="G705" s="34" t="s">
        <v>61</v>
      </c>
      <c r="J705" t="s">
        <v>165</v>
      </c>
    </row>
    <row r="706" spans="1:10" ht="15" customHeight="1" x14ac:dyDescent="0.45">
      <c r="A706" s="33">
        <v>44106</v>
      </c>
      <c r="B706" s="34" t="s">
        <v>207</v>
      </c>
      <c r="C706" s="34" t="s">
        <v>201</v>
      </c>
      <c r="D706" s="34" t="s">
        <v>2942</v>
      </c>
      <c r="E706" s="34" t="s">
        <v>2943</v>
      </c>
      <c r="F706" s="34" t="s">
        <v>2944</v>
      </c>
      <c r="G706" s="34" t="s">
        <v>487</v>
      </c>
      <c r="J706" t="s">
        <v>162</v>
      </c>
    </row>
    <row r="707" spans="1:10" ht="15" customHeight="1" x14ac:dyDescent="0.45">
      <c r="A707" s="33">
        <v>44106</v>
      </c>
      <c r="B707" s="34" t="s">
        <v>207</v>
      </c>
      <c r="C707" s="34" t="s">
        <v>201</v>
      </c>
      <c r="D707" s="34" t="s">
        <v>2945</v>
      </c>
      <c r="E707" s="34" t="s">
        <v>2946</v>
      </c>
      <c r="F707" s="34" t="s">
        <v>2947</v>
      </c>
      <c r="G707" s="34" t="s">
        <v>709</v>
      </c>
      <c r="J707" t="s">
        <v>161</v>
      </c>
    </row>
    <row r="708" spans="1:10" ht="14.25" x14ac:dyDescent="0.45">
      <c r="A708" s="33">
        <v>44105</v>
      </c>
      <c r="B708" s="34" t="s">
        <v>194</v>
      </c>
      <c r="C708" s="34" t="s">
        <v>231</v>
      </c>
      <c r="D708" s="34" t="s">
        <v>2948</v>
      </c>
      <c r="E708" s="34" t="s">
        <v>1139</v>
      </c>
      <c r="F708" s="34" t="s">
        <v>1140</v>
      </c>
      <c r="G708" s="34" t="s">
        <v>128</v>
      </c>
      <c r="J708" t="s">
        <v>164</v>
      </c>
    </row>
    <row r="709" spans="1:10" ht="14.25" x14ac:dyDescent="0.45">
      <c r="A709" s="33">
        <v>44105</v>
      </c>
      <c r="B709" s="34" t="s">
        <v>207</v>
      </c>
      <c r="C709" s="34" t="s">
        <v>201</v>
      </c>
      <c r="D709" s="34" t="s">
        <v>2949</v>
      </c>
      <c r="E709" s="34" t="s">
        <v>2950</v>
      </c>
      <c r="F709" s="34" t="s">
        <v>2951</v>
      </c>
      <c r="G709" s="34" t="s">
        <v>34</v>
      </c>
      <c r="J709" t="s">
        <v>163</v>
      </c>
    </row>
    <row r="710" spans="1:10" ht="14.25" x14ac:dyDescent="0.45">
      <c r="A710" s="33">
        <v>44106</v>
      </c>
      <c r="B710" s="34" t="s">
        <v>194</v>
      </c>
      <c r="C710" s="34" t="s">
        <v>236</v>
      </c>
      <c r="D710" s="34" t="s">
        <v>2952</v>
      </c>
      <c r="E710" s="34" t="s">
        <v>2975</v>
      </c>
      <c r="F710" s="34" t="s">
        <v>2976</v>
      </c>
      <c r="G710" s="34" t="s">
        <v>61</v>
      </c>
      <c r="J710" t="s">
        <v>165</v>
      </c>
    </row>
    <row r="711" spans="1:10" ht="14.25" x14ac:dyDescent="0.45">
      <c r="A711" s="33">
        <v>44109</v>
      </c>
      <c r="B711" s="34" t="s">
        <v>194</v>
      </c>
      <c r="C711" s="34" t="s">
        <v>201</v>
      </c>
      <c r="D711" s="34" t="s">
        <v>2953</v>
      </c>
      <c r="E711" s="34" t="s">
        <v>2977</v>
      </c>
      <c r="F711" s="34" t="s">
        <v>632</v>
      </c>
      <c r="G711" s="34" t="s">
        <v>287</v>
      </c>
      <c r="J711" t="s">
        <v>165</v>
      </c>
    </row>
    <row r="712" spans="1:10" ht="14.25" x14ac:dyDescent="0.45">
      <c r="A712" s="33">
        <v>44109</v>
      </c>
      <c r="B712" s="34" t="s">
        <v>194</v>
      </c>
      <c r="C712" s="34" t="s">
        <v>201</v>
      </c>
      <c r="D712" s="34" t="s">
        <v>2978</v>
      </c>
      <c r="E712" s="34" t="s">
        <v>2979</v>
      </c>
      <c r="F712" s="34" t="s">
        <v>2980</v>
      </c>
      <c r="G712" s="34" t="s">
        <v>128</v>
      </c>
      <c r="J712" t="s">
        <v>164</v>
      </c>
    </row>
    <row r="713" spans="1:10" ht="14.25" x14ac:dyDescent="0.45">
      <c r="A713" s="33">
        <v>44110</v>
      </c>
      <c r="B713" s="34" t="s">
        <v>194</v>
      </c>
      <c r="C713" s="34" t="s">
        <v>231</v>
      </c>
      <c r="D713" s="34" t="s">
        <v>2981</v>
      </c>
      <c r="E713" s="34" t="s">
        <v>1390</v>
      </c>
      <c r="F713" s="34" t="s">
        <v>1391</v>
      </c>
      <c r="G713" s="34" t="s">
        <v>263</v>
      </c>
      <c r="J713" t="s">
        <v>162</v>
      </c>
    </row>
    <row r="714" spans="1:10" ht="14.25" x14ac:dyDescent="0.45">
      <c r="A714" s="33">
        <v>44111</v>
      </c>
      <c r="B714" s="34" t="s">
        <v>194</v>
      </c>
      <c r="C714" s="34" t="s">
        <v>195</v>
      </c>
      <c r="D714" s="34" t="s">
        <v>2982</v>
      </c>
      <c r="E714" s="34" t="s">
        <v>2983</v>
      </c>
      <c r="F714" s="34" t="s">
        <v>2984</v>
      </c>
      <c r="G714" s="34" t="s">
        <v>205</v>
      </c>
      <c r="J714" t="s">
        <v>163</v>
      </c>
    </row>
    <row r="715" spans="1:10" ht="14.25" x14ac:dyDescent="0.45">
      <c r="A715" s="33">
        <v>44112</v>
      </c>
      <c r="B715" s="34" t="s">
        <v>194</v>
      </c>
      <c r="C715" s="34" t="s">
        <v>231</v>
      </c>
      <c r="D715" s="34" t="s">
        <v>2985</v>
      </c>
      <c r="E715" s="34" t="s">
        <v>430</v>
      </c>
      <c r="F715" s="34" t="s">
        <v>431</v>
      </c>
      <c r="G715" s="34" t="s">
        <v>105</v>
      </c>
      <c r="J715" t="s">
        <v>166</v>
      </c>
    </row>
    <row r="716" spans="1:10" ht="14.25" x14ac:dyDescent="0.45">
      <c r="A716" s="33">
        <v>44113</v>
      </c>
      <c r="B716" s="34" t="s">
        <v>194</v>
      </c>
      <c r="C716" s="34" t="s">
        <v>237</v>
      </c>
      <c r="D716" s="34" t="s">
        <v>2986</v>
      </c>
      <c r="E716" s="34" t="s">
        <v>2987</v>
      </c>
      <c r="F716" s="34" t="s">
        <v>2514</v>
      </c>
      <c r="G716" s="34" t="s">
        <v>61</v>
      </c>
      <c r="J716" t="s">
        <v>165</v>
      </c>
    </row>
    <row r="717" spans="1:10" ht="14.25" x14ac:dyDescent="0.45">
      <c r="A717" s="33">
        <v>44112</v>
      </c>
      <c r="B717" s="34" t="s">
        <v>207</v>
      </c>
      <c r="C717" s="34" t="s">
        <v>201</v>
      </c>
      <c r="D717" s="34" t="s">
        <v>2988</v>
      </c>
      <c r="E717" s="34" t="s">
        <v>2989</v>
      </c>
      <c r="F717" s="34" t="s">
        <v>2990</v>
      </c>
      <c r="G717" s="34" t="s">
        <v>2991</v>
      </c>
      <c r="J717" t="s">
        <v>175</v>
      </c>
    </row>
    <row r="718" spans="1:10" ht="14.25" x14ac:dyDescent="0.45">
      <c r="A718" s="33">
        <v>44113</v>
      </c>
      <c r="B718" s="34" t="s">
        <v>194</v>
      </c>
      <c r="C718" s="34" t="s">
        <v>237</v>
      </c>
      <c r="D718" s="34" t="s">
        <v>2992</v>
      </c>
      <c r="E718" s="34" t="s">
        <v>2993</v>
      </c>
      <c r="F718" s="34" t="s">
        <v>2514</v>
      </c>
      <c r="G718" s="34" t="s">
        <v>61</v>
      </c>
      <c r="J718" t="s">
        <v>165</v>
      </c>
    </row>
    <row r="719" spans="1:10" ht="14.25" x14ac:dyDescent="0.45">
      <c r="A719" s="33">
        <v>44113</v>
      </c>
      <c r="B719" s="34" t="s">
        <v>194</v>
      </c>
      <c r="C719" s="34" t="s">
        <v>231</v>
      </c>
      <c r="D719" s="34" t="s">
        <v>2994</v>
      </c>
      <c r="E719" s="34" t="s">
        <v>1586</v>
      </c>
      <c r="F719" s="34" t="s">
        <v>1587</v>
      </c>
      <c r="G719" s="34" t="s">
        <v>61</v>
      </c>
      <c r="J719" t="s">
        <v>165</v>
      </c>
    </row>
    <row r="720" spans="1:10" ht="14.25" x14ac:dyDescent="0.45">
      <c r="A720" s="33">
        <v>44114</v>
      </c>
      <c r="B720" s="34" t="s">
        <v>194</v>
      </c>
      <c r="C720" s="34" t="s">
        <v>195</v>
      </c>
      <c r="D720" s="34" t="s">
        <v>2995</v>
      </c>
      <c r="E720" s="34" t="s">
        <v>2996</v>
      </c>
      <c r="F720" s="34" t="s">
        <v>1622</v>
      </c>
      <c r="G720" s="34" t="s">
        <v>157</v>
      </c>
      <c r="J720" t="s">
        <v>162</v>
      </c>
    </row>
    <row r="721" spans="1:10" ht="14.25" x14ac:dyDescent="0.45">
      <c r="A721" s="33">
        <v>44117</v>
      </c>
      <c r="B721" s="34" t="s">
        <v>194</v>
      </c>
      <c r="C721" s="34" t="s">
        <v>236</v>
      </c>
      <c r="D721" s="34" t="s">
        <v>2997</v>
      </c>
      <c r="E721" s="34" t="s">
        <v>2998</v>
      </c>
      <c r="F721" s="34" t="s">
        <v>2999</v>
      </c>
      <c r="G721" s="34" t="s">
        <v>128</v>
      </c>
      <c r="J721" t="s">
        <v>164</v>
      </c>
    </row>
    <row r="722" spans="1:10" ht="14.25" x14ac:dyDescent="0.45">
      <c r="A722" s="33">
        <v>44117</v>
      </c>
      <c r="B722" s="34" t="s">
        <v>194</v>
      </c>
      <c r="C722" s="34" t="s">
        <v>231</v>
      </c>
      <c r="D722" s="34" t="s">
        <v>3000</v>
      </c>
      <c r="E722" s="34" t="s">
        <v>1196</v>
      </c>
      <c r="F722" s="34" t="s">
        <v>1197</v>
      </c>
      <c r="G722" s="34" t="s">
        <v>1198</v>
      </c>
      <c r="J722" t="s">
        <v>175</v>
      </c>
    </row>
    <row r="723" spans="1:10" ht="14.25" x14ac:dyDescent="0.45">
      <c r="A723" s="33">
        <v>44118</v>
      </c>
      <c r="B723" s="34" t="s">
        <v>207</v>
      </c>
      <c r="C723" s="34" t="s">
        <v>195</v>
      </c>
      <c r="D723" s="34" t="s">
        <v>3001</v>
      </c>
      <c r="E723" s="34" t="s">
        <v>3002</v>
      </c>
      <c r="F723" s="34" t="s">
        <v>3003</v>
      </c>
      <c r="G723" s="34" t="s">
        <v>855</v>
      </c>
      <c r="J723" t="s">
        <v>162</v>
      </c>
    </row>
    <row r="724" spans="1:10" ht="14.25" x14ac:dyDescent="0.45">
      <c r="A724" s="33">
        <v>44118</v>
      </c>
      <c r="B724" s="34" t="s">
        <v>194</v>
      </c>
      <c r="C724" s="34" t="s">
        <v>231</v>
      </c>
      <c r="D724" s="34" t="s">
        <v>3004</v>
      </c>
      <c r="E724" s="34" t="s">
        <v>313</v>
      </c>
      <c r="F724" s="34" t="s">
        <v>314</v>
      </c>
      <c r="G724" s="34" t="s">
        <v>221</v>
      </c>
      <c r="J724" t="s">
        <v>161</v>
      </c>
    </row>
    <row r="725" spans="1:10" ht="14.25" x14ac:dyDescent="0.45">
      <c r="A725" s="33">
        <v>44118</v>
      </c>
      <c r="B725" s="34" t="s">
        <v>194</v>
      </c>
      <c r="C725" s="34" t="s">
        <v>231</v>
      </c>
      <c r="D725" s="34" t="s">
        <v>3005</v>
      </c>
      <c r="E725" s="34" t="s">
        <v>1000</v>
      </c>
      <c r="F725" s="34" t="s">
        <v>1001</v>
      </c>
      <c r="G725" s="34" t="s">
        <v>34</v>
      </c>
      <c r="J725" t="s">
        <v>163</v>
      </c>
    </row>
    <row r="726" spans="1:10" ht="14.25" x14ac:dyDescent="0.45">
      <c r="A726" s="33">
        <v>44119</v>
      </c>
      <c r="B726" s="34" t="s">
        <v>194</v>
      </c>
      <c r="C726" s="34" t="s">
        <v>231</v>
      </c>
      <c r="D726" s="34" t="s">
        <v>3006</v>
      </c>
      <c r="E726" s="34" t="s">
        <v>1290</v>
      </c>
      <c r="F726" s="34" t="s">
        <v>3007</v>
      </c>
      <c r="G726" s="34" t="s">
        <v>61</v>
      </c>
      <c r="J726" t="s">
        <v>165</v>
      </c>
    </row>
    <row r="727" spans="1:10" ht="14.25" x14ac:dyDescent="0.45">
      <c r="A727" s="33">
        <v>44119</v>
      </c>
      <c r="B727" s="34" t="s">
        <v>194</v>
      </c>
      <c r="C727" s="34" t="s">
        <v>195</v>
      </c>
      <c r="D727" s="34" t="s">
        <v>3008</v>
      </c>
      <c r="E727" s="34" t="s">
        <v>3009</v>
      </c>
      <c r="F727" s="34" t="s">
        <v>3010</v>
      </c>
      <c r="G727" s="34" t="s">
        <v>487</v>
      </c>
      <c r="J727" t="s">
        <v>162</v>
      </c>
    </row>
    <row r="728" spans="1:10" ht="14.25" x14ac:dyDescent="0.45">
      <c r="A728" s="33">
        <v>44120</v>
      </c>
      <c r="B728" s="34" t="s">
        <v>194</v>
      </c>
      <c r="C728" s="34" t="s">
        <v>195</v>
      </c>
      <c r="D728" s="34" t="s">
        <v>3011</v>
      </c>
      <c r="E728" s="34" t="s">
        <v>3012</v>
      </c>
      <c r="F728" s="34" t="s">
        <v>3013</v>
      </c>
      <c r="G728" s="34" t="s">
        <v>145</v>
      </c>
      <c r="J728" t="s">
        <v>163</v>
      </c>
    </row>
    <row r="729" spans="1:10" ht="14.25" x14ac:dyDescent="0.45">
      <c r="A729" s="33">
        <v>44120</v>
      </c>
      <c r="B729" s="34" t="s">
        <v>207</v>
      </c>
      <c r="C729" s="34" t="s">
        <v>195</v>
      </c>
      <c r="D729" s="34" t="s">
        <v>3014</v>
      </c>
      <c r="E729" s="34" t="s">
        <v>3015</v>
      </c>
      <c r="F729" s="34" t="s">
        <v>3016</v>
      </c>
      <c r="G729" s="34" t="s">
        <v>1406</v>
      </c>
      <c r="J729" t="s">
        <v>162</v>
      </c>
    </row>
    <row r="730" spans="1:10" ht="14.25" x14ac:dyDescent="0.45">
      <c r="A730" s="33">
        <v>44120</v>
      </c>
      <c r="B730" s="34" t="s">
        <v>194</v>
      </c>
      <c r="C730" s="34" t="s">
        <v>231</v>
      </c>
      <c r="D730" s="34" t="s">
        <v>3017</v>
      </c>
      <c r="E730" s="34" t="s">
        <v>1508</v>
      </c>
      <c r="F730" s="34" t="s">
        <v>1509</v>
      </c>
      <c r="G730" s="34" t="s">
        <v>1510</v>
      </c>
      <c r="J730" t="s">
        <v>175</v>
      </c>
    </row>
  </sheetData>
  <autoFilter ref="A1:V730"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99"/>
  <sheetViews>
    <sheetView workbookViewId="0">
      <pane xSplit="4" topLeftCell="E1" activePane="topRight" state="frozen"/>
      <selection pane="topRight"/>
    </sheetView>
  </sheetViews>
  <sheetFormatPr defaultRowHeight="15" x14ac:dyDescent="0.25"/>
  <cols>
    <col min="1" max="1" width="11.5703125" style="60" customWidth="1"/>
    <col min="2" max="2" width="19" style="60" customWidth="1"/>
    <col min="3" max="3" width="11.140625" style="60" customWidth="1"/>
    <col min="4" max="4" width="62" style="60" customWidth="1"/>
    <col min="5" max="5" width="62" style="61" customWidth="1"/>
    <col min="6" max="6" width="20.85546875" style="60" customWidth="1"/>
    <col min="7" max="7" width="13.28515625" style="60" customWidth="1"/>
    <col min="8" max="8" width="14.42578125" style="60" customWidth="1"/>
    <col min="9" max="9" width="16" style="60" customWidth="1"/>
    <col min="10" max="10" width="11.5703125" customWidth="1"/>
    <col min="12" max="12" width="10.140625" customWidth="1"/>
    <col min="15" max="15" width="9.140625" customWidth="1"/>
    <col min="16" max="17" width="10.42578125" style="63" bestFit="1" customWidth="1"/>
    <col min="18" max="18" width="20.28515625" style="65" customWidth="1"/>
    <col min="19" max="19" width="19.140625" style="65" customWidth="1"/>
    <col min="20" max="20" width="15" customWidth="1"/>
  </cols>
  <sheetData>
    <row r="1" spans="1:23" ht="27.75" customHeight="1" x14ac:dyDescent="0.25">
      <c r="J1" s="90" t="s">
        <v>2429</v>
      </c>
      <c r="K1" s="91"/>
      <c r="L1" s="91"/>
      <c r="M1" s="91"/>
      <c r="N1" s="91"/>
      <c r="O1" s="91"/>
      <c r="P1" s="90" t="s">
        <v>2417</v>
      </c>
      <c r="Q1" s="92"/>
      <c r="R1" s="64"/>
      <c r="S1" s="64"/>
      <c r="T1" s="64"/>
      <c r="U1" s="64"/>
      <c r="W1" s="64"/>
    </row>
    <row r="2" spans="1:23" s="36" customFormat="1" ht="38.25" x14ac:dyDescent="0.25">
      <c r="A2" s="76" t="s">
        <v>188</v>
      </c>
      <c r="B2" s="76" t="s">
        <v>2177</v>
      </c>
      <c r="C2" s="76" t="s">
        <v>189</v>
      </c>
      <c r="D2" s="76" t="s">
        <v>2412</v>
      </c>
      <c r="E2" s="76" t="s">
        <v>2425</v>
      </c>
      <c r="F2" s="76" t="s">
        <v>2179</v>
      </c>
      <c r="G2" s="76" t="s">
        <v>191</v>
      </c>
      <c r="H2" s="76" t="s">
        <v>192</v>
      </c>
      <c r="I2" s="77" t="s">
        <v>2413</v>
      </c>
      <c r="J2" s="78" t="s">
        <v>161</v>
      </c>
      <c r="K2" s="79" t="s">
        <v>162</v>
      </c>
      <c r="L2" s="79" t="s">
        <v>163</v>
      </c>
      <c r="M2" s="79" t="s">
        <v>164</v>
      </c>
      <c r="N2" s="79" t="s">
        <v>165</v>
      </c>
      <c r="O2" s="79" t="s">
        <v>166</v>
      </c>
      <c r="P2" s="80" t="s">
        <v>2414</v>
      </c>
      <c r="Q2" s="81" t="s">
        <v>2415</v>
      </c>
      <c r="R2" s="77" t="s">
        <v>2416</v>
      </c>
      <c r="S2" s="76" t="s">
        <v>2419</v>
      </c>
      <c r="T2" s="76" t="s">
        <v>2418</v>
      </c>
    </row>
    <row r="3" spans="1:23" x14ac:dyDescent="0.25">
      <c r="A3" s="34" t="s">
        <v>194</v>
      </c>
      <c r="B3" s="34" t="s">
        <v>195</v>
      </c>
      <c r="C3" s="34" t="s">
        <v>214</v>
      </c>
      <c r="D3" s="34" t="s">
        <v>215</v>
      </c>
      <c r="E3" s="41" t="str">
        <f>INDEX('EPM info från ansökningar'!A:AN,MATCH('Godkända ansökningar'!C:C,'EPM info från ansökningar'!A:A,0),29)</f>
        <v>Under vintern har ett nytt corona-virus, SARS-CoV-2, som leder till COVID-19 spridits i världen och sedan 11/3-2020 klassats som en pandemi av WHO. Enligt publicerad data från Kina, Italien och Iran verkar dödligheten ligga mellan 2-5% med högst dödlighet i den äldre populationen.
Dödsorsak är främst en respiratorisk svikt trots fulla intensivvårdsinsatster. I Sverige har nyligen de första två fallen av COVID-19 som krävt intensivvård vårdats på Karolinska Universitetssjukhuset i Huddinge.
Den här studien har två syften:
1) beskriva intensivvårdsförloppet och karaktärisera de patienter som vårdats för COVID-19 på intensivvårdsavdelningar i Sverige
2) undersöka biomarkörer i plasma från intensivvårdade COVID-19 patienter för att finna sådana som kan användas för prognos och val av behandling</v>
      </c>
      <c r="F3" s="34" t="s">
        <v>34</v>
      </c>
      <c r="G3" s="33">
        <v>43924</v>
      </c>
      <c r="H3" s="34" t="s">
        <v>199</v>
      </c>
      <c r="I3" t="s">
        <v>163</v>
      </c>
      <c r="J3" t="str">
        <f>IF(INDEX('EPM info från ansökningar'!A:AN,MATCH('Godkända ansökningar'!C:C,'EPM info från ansökningar'!A:A,0),7)=0,"",INDEX('EPM info från ansökningar'!A:AN,MATCH('Godkända ansökningar'!C:C,'EPM info från ansökningar'!A:A,0),7))</f>
        <v/>
      </c>
      <c r="K3" t="str">
        <f>IF(INDEX('EPM info från ansökningar'!A:AN,MATCH('Godkända ansökningar'!C:C,'EPM info från ansökningar'!A:A,0),8)=0,"",INDEX('EPM info från ansökningar'!A:AN,MATCH('Godkända ansökningar'!C:C,'EPM info från ansökningar'!A:A,0),8))</f>
        <v/>
      </c>
      <c r="L3" t="str">
        <f>IF(INDEX('EPM info från ansökningar'!A:AN,MATCH('Godkända ansökningar'!C:C,'EPM info från ansökningar'!A:A,0),9)=0,"",INDEX('EPM info från ansökningar'!A:AN,MATCH('Godkända ansökningar'!C:C,'EPM info från ansökningar'!A:A,0),9))</f>
        <v>Stockholms</v>
      </c>
      <c r="M3" t="str">
        <f>IF(INDEX('EPM info från ansökningar'!A:AN,MATCH('Godkända ansökningar'!C:C,'EPM info från ansökningar'!A:A,0),10)=0,"",INDEX('EPM info från ansökningar'!A:AN,MATCH('Godkända ansökningar'!C:C,'EPM info från ansökningar'!A:A,0),10))</f>
        <v/>
      </c>
      <c r="N3" t="str">
        <f>IF(INDEX('EPM info från ansökningar'!A:AN,MATCH('Godkända ansökningar'!C:C,'EPM info från ansökningar'!A:A,0),11)=0,"",INDEX('EPM info från ansökningar'!A:AN,MATCH('Godkända ansökningar'!C:C,'EPM info från ansökningar'!A:A,0),11))</f>
        <v/>
      </c>
      <c r="O3" t="str">
        <f>IF(INDEX('EPM info från ansökningar'!A:AN,MATCH('Godkända ansökningar'!C:C,'EPM info från ansökningar'!A:A,0),12)=0,"",INDEX('EPM info från ansökningar'!A:AN,MATCH('Godkända ansökningar'!C:C,'EPM info från ansökningar'!A:A,0),12))</f>
        <v/>
      </c>
      <c r="P3" s="63">
        <f>INDEX('EPM info från ansökningar'!A:AN,MATCH('Godkända ansökningar'!C:C,'EPM info från ansökningar'!A:A,0),33)</f>
        <v>43903</v>
      </c>
      <c r="Q3" s="63">
        <f>INDEX('EPM info från ansökningar'!A:AN,MATCH('Godkända ansökningar'!C:C,'EPM info från ansökningar'!A:A,0),35)</f>
        <v>46022</v>
      </c>
      <c r="R3" s="65" t="str">
        <f>INDEX('EPM info från ansökningar'!A:AN,MATCH('Godkända ansökningar'!C:C,'EPM info från ansökningar'!A:A,0),38)</f>
        <v>Oklart</v>
      </c>
      <c r="S3" s="65" t="str">
        <f>INDEX('EPM info från ansökningar'!A:AN,MATCH('Godkända ansökningar'!C:C,'EPM info från ansökningar'!A:A,0),39)</f>
        <v>Nej</v>
      </c>
      <c r="T3" t="str">
        <f>INDEX('EPM info från ansökningar'!A:AN,MATCH('Godkända ansökningar'!C:C,'EPM info från ansökningar'!A:A,0),40)</f>
        <v>Ja</v>
      </c>
      <c r="U3" t="str">
        <f>INDEX('EPM diarie'!D:F,MATCH('Godkända ansökningar'!C:C,'EPM diarie'!D:D,0),3)</f>
        <v>Jonathan Grip</v>
      </c>
    </row>
    <row r="4" spans="1:23" x14ac:dyDescent="0.25">
      <c r="A4" s="34" t="s">
        <v>194</v>
      </c>
      <c r="B4" s="34" t="s">
        <v>227</v>
      </c>
      <c r="C4" s="34" t="s">
        <v>2</v>
      </c>
      <c r="D4" s="34" t="s">
        <v>228</v>
      </c>
      <c r="E4" s="41" t="str">
        <f>INDEX('EPM info från ansökningar'!A:AN,MATCH('Godkända ansökningar'!C:C,'EPM info från ansökningar'!A:A,0),29)</f>
        <v>Pandemin orsakad av det nya coronaviruset (COVID-19) sker i ett kunskapsläge som av förklarliga skäl är
minimalt. Kirurgiska specialiteter och patienter kommer att drabbas likväl som övriga, inte minst när
rapporter om gastrointestinala symtom och konsekvenser nu börjar dyka upp. Infektion kan potentiellt
komplicera operativa ingrepp, men även vara en risk för nyopererade patienter. Kunskapsläget kring
COVID19 och kirurgi behöver därmed förbättras. Det är lanserat en internationell multicenter studie
(CovidSurg) med detta syfte, där kirurger frå över 55 länder redan är intresserade att bidra med data.
Huvudmålet är att etablera förekomsten av mortalitet och riskfaktorer för detta för patienter som under
någon gång av ett sjukdomsförlopp med COVID19 opereras i en operationssal. Patienter som är infekterade
eller där smitta uppstår postoperativt, eller där en klinisk diagnos av COVID19 ställts, kan alla inkluderas. All
data kommer att registreras i en elektronisk web-baserad databas och vara komplett anonymiserade,
inklusive datum för åtgärd, för att göra detta förenligt med att inte behöva explicit samtycke, eftersom
såväl prospektiva som retrospektiva registeringar kan komma att behövas för att denna slags studie ska
kunna genomföras. Tidsperioden för denna studie är minst mars-september 2020, när pandemin troligen är
över.</v>
      </c>
      <c r="F4" s="34" t="s">
        <v>28</v>
      </c>
      <c r="G4" s="33">
        <v>43962</v>
      </c>
      <c r="H4" s="34" t="s">
        <v>212</v>
      </c>
      <c r="I4" t="s">
        <v>161</v>
      </c>
      <c r="J4" t="str">
        <f>IF(INDEX('EPM info från ansökningar'!A:AN,MATCH('Godkända ansökningar'!C:C,'EPM info från ansökningar'!A:A,0),7)=0,"",INDEX('EPM info från ansökningar'!A:AN,MATCH('Godkända ansökningar'!C:C,'EPM info från ansökningar'!A:A,0),7))</f>
        <v>Norra</v>
      </c>
      <c r="K4" t="str">
        <f>IF(INDEX('EPM info från ansökningar'!A:AN,MATCH('Godkända ansökningar'!C:C,'EPM info från ansökningar'!A:A,0),8)=0,"",INDEX('EPM info från ansökningar'!A:AN,MATCH('Godkända ansökningar'!C:C,'EPM info från ansökningar'!A:A,0),8))</f>
        <v>Uppsala-Örebro</v>
      </c>
      <c r="L4" t="str">
        <f>IF(INDEX('EPM info från ansökningar'!A:AN,MATCH('Godkända ansökningar'!C:C,'EPM info från ansökningar'!A:A,0),9)=0,"",INDEX('EPM info från ansökningar'!A:AN,MATCH('Godkända ansökningar'!C:C,'EPM info från ansökningar'!A:A,0),9))</f>
        <v>Stockholms</v>
      </c>
      <c r="M4" t="str">
        <f>IF(INDEX('EPM info från ansökningar'!A:AN,MATCH('Godkända ansökningar'!C:C,'EPM info från ansökningar'!A:A,0),10)=0,"",INDEX('EPM info från ansökningar'!A:AN,MATCH('Godkända ansökningar'!C:C,'EPM info från ansökningar'!A:A,0),10))</f>
        <v/>
      </c>
      <c r="N4" t="str">
        <f>IF(INDEX('EPM info från ansökningar'!A:AN,MATCH('Godkända ansökningar'!C:C,'EPM info från ansökningar'!A:A,0),11)=0,"",INDEX('EPM info från ansökningar'!A:AN,MATCH('Godkända ansökningar'!C:C,'EPM info från ansökningar'!A:A,0),11))</f>
        <v>Västra</v>
      </c>
      <c r="O4" t="str">
        <f>IF(INDEX('EPM info från ansökningar'!A:AN,MATCH('Godkända ansökningar'!C:C,'EPM info från ansökningar'!A:A,0),12)=0,"",INDEX('EPM info från ansökningar'!A:AN,MATCH('Godkända ansökningar'!C:C,'EPM info från ansökningar'!A:A,0),12))</f>
        <v>Södra</v>
      </c>
      <c r="P4" s="63">
        <f>INDEX('EPM info från ansökningar'!A:AN,MATCH('Godkända ansökningar'!C:C,'EPM info från ansökningar'!A:A,0),33)</f>
        <v>43891</v>
      </c>
      <c r="Q4" s="63">
        <f>INDEX('EPM info från ansökningar'!A:AN,MATCH('Godkända ansökningar'!C:C,'EPM info från ansökningar'!A:A,0),35)</f>
        <v>44469</v>
      </c>
      <c r="R4" s="65">
        <f>INDEX('EPM info från ansökningar'!A:AN,MATCH('Godkända ansökningar'!C:C,'EPM info från ansökningar'!A:A,0),38)</f>
        <v>100</v>
      </c>
      <c r="S4" s="65" t="str">
        <f>INDEX('EPM info från ansökningar'!A:AN,MATCH('Godkända ansökningar'!C:C,'EPM info från ansökningar'!A:A,0),39)</f>
        <v>Nej</v>
      </c>
      <c r="T4" t="str">
        <f>INDEX('EPM info från ansökningar'!A:AN,MATCH('Godkända ansökningar'!C:C,'EPM info från ansökningar'!A:A,0),40)</f>
        <v>Nej</v>
      </c>
      <c r="U4" t="str">
        <f>INDEX('EPM diarie'!D:F,MATCH('Godkända ansökningar'!C:C,'EPM diarie'!D:D,0),3)</f>
        <v>Malin Sund</v>
      </c>
    </row>
    <row r="5" spans="1:23" x14ac:dyDescent="0.25">
      <c r="A5" s="34" t="s">
        <v>194</v>
      </c>
      <c r="B5" s="34" t="s">
        <v>201</v>
      </c>
      <c r="C5" s="34" t="s">
        <v>241</v>
      </c>
      <c r="D5" s="34" t="s">
        <v>242</v>
      </c>
      <c r="E5" s="41" t="str">
        <f>INDEX('EPM info från ansökningar'!A:AN,MATCH('Godkända ansökningar'!C:C,'EPM info från ansökningar'!A:A,0),29)</f>
        <v>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0.5-15% men sannolikt i stor utsträckning beror på både hur patientpopulationen selekterats och på sjukvårdens resurser för att hantera svår andningssvikt.
I denna serie epidemiologiska studier vill vi studera incidensen av sjukvårdskrävande Covid-19-sjukdom, beskriva de sjukhusvårdade Covid-19-patienterna och studera riskfaktorer för svår Covid-19-sjukdom som leder till andningssvikt, intensivvård, respiratorvård eller död.</v>
      </c>
      <c r="F5" s="34" t="s">
        <v>52</v>
      </c>
      <c r="G5" s="33">
        <v>43994</v>
      </c>
      <c r="H5" s="34" t="s">
        <v>199</v>
      </c>
      <c r="I5" t="s">
        <v>163</v>
      </c>
      <c r="J5" t="str">
        <f>IF(INDEX('EPM info från ansökningar'!A:AN,MATCH('Godkända ansökningar'!C:C,'EPM info från ansökningar'!A:A,0),7)=0,"",INDEX('EPM info från ansökningar'!A:AN,MATCH('Godkända ansökningar'!C:C,'EPM info från ansökningar'!A:A,0),7))</f>
        <v/>
      </c>
      <c r="K5" t="str">
        <f>IF(INDEX('EPM info från ansökningar'!A:AN,MATCH('Godkända ansökningar'!C:C,'EPM info från ansökningar'!A:A,0),8)=0,"",INDEX('EPM info från ansökningar'!A:AN,MATCH('Godkända ansökningar'!C:C,'EPM info från ansökningar'!A:A,0),8))</f>
        <v/>
      </c>
      <c r="L5" t="str">
        <f>IF(INDEX('EPM info från ansökningar'!A:AN,MATCH('Godkända ansökningar'!C:C,'EPM info från ansökningar'!A:A,0),9)=0,"",INDEX('EPM info från ansökningar'!A:AN,MATCH('Godkända ansökningar'!C:C,'EPM info från ansökningar'!A:A,0),9))</f>
        <v>Stockholms</v>
      </c>
      <c r="M5" t="str">
        <f>IF(INDEX('EPM info från ansökningar'!A:AN,MATCH('Godkända ansökningar'!C:C,'EPM info från ansökningar'!A:A,0),10)=0,"",INDEX('EPM info från ansökningar'!A:AN,MATCH('Godkända ansökningar'!C:C,'EPM info från ansökningar'!A:A,0),10))</f>
        <v/>
      </c>
      <c r="N5" t="str">
        <f>IF(INDEX('EPM info från ansökningar'!A:AN,MATCH('Godkända ansökningar'!C:C,'EPM info från ansökningar'!A:A,0),11)=0,"",INDEX('EPM info från ansökningar'!A:AN,MATCH('Godkända ansökningar'!C:C,'EPM info från ansökningar'!A:A,0),11))</f>
        <v/>
      </c>
      <c r="O5" t="str">
        <f>IF(INDEX('EPM info från ansökningar'!A:AN,MATCH('Godkända ansökningar'!C:C,'EPM info från ansökningar'!A:A,0),12)=0,"",INDEX('EPM info från ansökningar'!A:AN,MATCH('Godkända ansökningar'!C:C,'EPM info från ansökningar'!A:A,0),12))</f>
        <v/>
      </c>
      <c r="P5" s="63">
        <f>INDEX('EPM info från ansökningar'!A:AN,MATCH('Godkända ansökningar'!C:C,'EPM info från ansökningar'!A:A,0),33)</f>
        <v>43994</v>
      </c>
      <c r="Q5" s="63" t="str">
        <f>INDEX('EPM info från ansökningar'!A:AN,MATCH('Godkända ansökningar'!C:C,'EPM info från ansökningar'!A:A,0),35)</f>
        <v>Oklart</v>
      </c>
      <c r="R5" s="65">
        <f>INDEX('EPM info från ansökningar'!A:AN,MATCH('Godkända ansökningar'!C:C,'EPM info från ansökningar'!A:A,0),38)</f>
        <v>2350000</v>
      </c>
      <c r="S5" s="65" t="str">
        <f>INDEX('EPM info från ansökningar'!A:AN,MATCH('Godkända ansökningar'!C:C,'EPM info från ansökningar'!A:A,0),39)</f>
        <v>Ja</v>
      </c>
      <c r="T5" t="str">
        <f>INDEX('EPM info från ansökningar'!A:AN,MATCH('Godkända ansökningar'!C:C,'EPM info från ansökningar'!A:A,0),40)</f>
        <v>Ja</v>
      </c>
      <c r="U5" t="str">
        <f>INDEX('EPM diarie'!D:F,MATCH('Godkända ansökningar'!C:C,'EPM diarie'!D:D,0),3)</f>
        <v>Gustaf Edgren</v>
      </c>
    </row>
    <row r="6" spans="1:23" x14ac:dyDescent="0.25">
      <c r="A6" s="34" t="s">
        <v>194</v>
      </c>
      <c r="B6" s="34" t="s">
        <v>201</v>
      </c>
      <c r="C6" s="34" t="s">
        <v>264</v>
      </c>
      <c r="D6" s="34" t="s">
        <v>265</v>
      </c>
      <c r="E6" s="41" t="str">
        <f>INDEX('EPM info från ansökningar'!A:AN,MATCH('Godkända ansökningar'!C:C,'EPM info från ansökningar'!A:A,0),29)</f>
        <v>År 2020 stod världen inför konsekvenserna av spridningen av ett nytt coronavirus, sedermera döpt till Covid-19. Viruset spreds först i staden Wuhan i Kina och fick en massiv spridning i stora delar av Kina för att sen snabbt spridas över flera världsdelar. Vecka 11 2020 förklarade WHO att en ny pandemi förelåg. I mars konstaterade Folkhälsomyndigheten att tecken till samhällspridning fanns i Sverige. Syftet med detta projekt är att studera patienter som intensivvåras i Sverige p.g.a. covid-19. En övergripande kartläggning av patienterna kommer att göras.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studera denna denna pandemi.</v>
      </c>
      <c r="F6" s="34" t="s">
        <v>34</v>
      </c>
      <c r="G6" s="33">
        <v>43928</v>
      </c>
      <c r="H6" s="34" t="s">
        <v>212</v>
      </c>
      <c r="I6" t="s">
        <v>163</v>
      </c>
      <c r="J6" t="str">
        <f>IF(INDEX('EPM info från ansökningar'!A:AN,MATCH('Godkända ansökningar'!C:C,'EPM info från ansökningar'!A:A,0),7)=0,"",INDEX('EPM info från ansökningar'!A:AN,MATCH('Godkända ansökningar'!C:C,'EPM info från ansökningar'!A:A,0),7))</f>
        <v/>
      </c>
      <c r="K6" t="str">
        <f>IF(INDEX('EPM info från ansökningar'!A:AN,MATCH('Godkända ansökningar'!C:C,'EPM info från ansökningar'!A:A,0),8)=0,"",INDEX('EPM info från ansökningar'!A:AN,MATCH('Godkända ansökningar'!C:C,'EPM info från ansökningar'!A:A,0),8))</f>
        <v/>
      </c>
      <c r="L6" t="str">
        <f>IF(INDEX('EPM info från ansökningar'!A:AN,MATCH('Godkända ansökningar'!C:C,'EPM info från ansökningar'!A:A,0),9)=0,"",INDEX('EPM info från ansökningar'!A:AN,MATCH('Godkända ansökningar'!C:C,'EPM info från ansökningar'!A:A,0),9))</f>
        <v>Stockholms</v>
      </c>
      <c r="M6" t="str">
        <f>IF(INDEX('EPM info från ansökningar'!A:AN,MATCH('Godkända ansökningar'!C:C,'EPM info från ansökningar'!A:A,0),10)=0,"",INDEX('EPM info från ansökningar'!A:AN,MATCH('Godkända ansökningar'!C:C,'EPM info från ansökningar'!A:A,0),10))</f>
        <v/>
      </c>
      <c r="N6" t="str">
        <f>IF(INDEX('EPM info från ansökningar'!A:AN,MATCH('Godkända ansökningar'!C:C,'EPM info från ansökningar'!A:A,0),11)=0,"",INDEX('EPM info från ansökningar'!A:AN,MATCH('Godkända ansökningar'!C:C,'EPM info från ansökningar'!A:A,0),11))</f>
        <v/>
      </c>
      <c r="O6" t="str">
        <f>IF(INDEX('EPM info från ansökningar'!A:AN,MATCH('Godkända ansökningar'!C:C,'EPM info från ansökningar'!A:A,0),12)=0,"",INDEX('EPM info från ansökningar'!A:AN,MATCH('Godkända ansökningar'!C:C,'EPM info från ansökningar'!A:A,0),12))</f>
        <v/>
      </c>
      <c r="P6" s="63">
        <f>INDEX('EPM info från ansökningar'!A:AN,MATCH('Godkända ansökningar'!C:C,'EPM info från ansökningar'!A:A,0),33)</f>
        <v>43951</v>
      </c>
      <c r="Q6" s="63" t="str">
        <f>INDEX('EPM info från ansökningar'!A:AN,MATCH('Godkända ansökningar'!C:C,'EPM info från ansökningar'!A:A,0),35)</f>
        <v>Oklart</v>
      </c>
      <c r="R6" s="65" t="str">
        <f>INDEX('EPM info från ansökningar'!A:AN,MATCH('Godkända ansökningar'!C:C,'EPM info från ansökningar'!A:A,0),38)</f>
        <v>Oklart</v>
      </c>
      <c r="S6" s="65" t="str">
        <f>INDEX('EPM info från ansökningar'!A:AN,MATCH('Godkända ansökningar'!C:C,'EPM info från ansökningar'!A:A,0),39)</f>
        <v>Nej</v>
      </c>
      <c r="T6" t="str">
        <f>INDEX('EPM info från ansökningar'!A:AN,MATCH('Godkända ansökningar'!C:C,'EPM info från ansökningar'!A:A,0),40)</f>
        <v>Ja</v>
      </c>
      <c r="U6" t="str">
        <f>INDEX('EPM diarie'!D:F,MATCH('Godkända ansökningar'!C:C,'EPM diarie'!D:D,0),3)</f>
        <v>Emma Larsson</v>
      </c>
    </row>
    <row r="7" spans="1:23" x14ac:dyDescent="0.25">
      <c r="A7" s="34" t="s">
        <v>194</v>
      </c>
      <c r="B7" s="34" t="s">
        <v>195</v>
      </c>
      <c r="C7" s="34" t="s">
        <v>268</v>
      </c>
      <c r="D7" s="34" t="s">
        <v>269</v>
      </c>
      <c r="E7" s="41" t="str">
        <f>INDEX('EPM info från ansökningar'!A:AN,MATCH('Godkända ansökningar'!C:C,'EPM info från ansökningar'!A:A,0),29)</f>
        <v>Plasma från tillfrisknade personer har använts för behandling av personer med svår infektionssjukdom ända sedan 1918 under den s.k. spanska sjukan. Dödligheten befanns halveras. Detta var långt innan upptäckten av antikroppar – idag vet vi att det fungerar genom att man överför skyddande (neutraliserande) antikroppar som bildas efter genomgången infektion.
Biverkningar som tidigare kunde uppstå innan upptäckten av blodgrupper och innan upptäckten av hur man testar för blodsmitta kan förhindras med dagens metoder och kunskap. Dessuom finns en omfattande klinisk erfarenhet av metoden.
Att ge plasma eller immunglobulinfraktionen från tillfriskande personer har använts med gott resultat för ett ganska stort antal infektioner, bl.a. parvovirus, cytomegalovirus, respiratory syncytical (RS) virus och Junin virus. WHO har i sina rekommendationer för hur en influensa-pandemi bör hanteras angivit att plasma från tillfrisknade ”may play a role” under en akut fas då det inte finns andra behandlingar att tillgå.
Det finns således både en tydlig vetenskaplig bas för behandlingen, samt goda resultat från ett flertal virussjukdomar.
Vi vill prova med att insamla plasma från personer som tillfrisknat från Coronavirusinfektion för att kunna ge den till patienter med svår Coronavirus-sjukdom. För just Corona är det inte tydligt känt om metoden provats förut, men kinesiska internetsidor anger att metoden provats på 254 COVID-19 patienter med gott resultat. Amerikanska FDA upmanar till insamling av plasma från tillfrisknade så att detta skall finnas att tillgå.</v>
      </c>
      <c r="F7" s="34" t="s">
        <v>34</v>
      </c>
      <c r="G7" s="33">
        <v>43921</v>
      </c>
      <c r="H7" s="34" t="s">
        <v>199</v>
      </c>
      <c r="I7" t="s">
        <v>163</v>
      </c>
      <c r="J7" t="str">
        <f>IF(INDEX('EPM info från ansökningar'!A:AN,MATCH('Godkända ansökningar'!C:C,'EPM info från ansökningar'!A:A,0),7)=0,"",INDEX('EPM info från ansökningar'!A:AN,MATCH('Godkända ansökningar'!C:C,'EPM info från ansökningar'!A:A,0),7))</f>
        <v/>
      </c>
      <c r="K7" t="str">
        <f>IF(INDEX('EPM info från ansökningar'!A:AN,MATCH('Godkända ansökningar'!C:C,'EPM info från ansökningar'!A:A,0),8)=0,"",INDEX('EPM info från ansökningar'!A:AN,MATCH('Godkända ansökningar'!C:C,'EPM info från ansökningar'!A:A,0),8))</f>
        <v/>
      </c>
      <c r="L7" t="str">
        <f>IF(INDEX('EPM info från ansökningar'!A:AN,MATCH('Godkända ansökningar'!C:C,'EPM info från ansökningar'!A:A,0),9)=0,"",INDEX('EPM info från ansökningar'!A:AN,MATCH('Godkända ansökningar'!C:C,'EPM info från ansökningar'!A:A,0),9))</f>
        <v>Stockholms</v>
      </c>
      <c r="M7" t="str">
        <f>IF(INDEX('EPM info från ansökningar'!A:AN,MATCH('Godkända ansökningar'!C:C,'EPM info från ansökningar'!A:A,0),10)=0,"",INDEX('EPM info från ansökningar'!A:AN,MATCH('Godkända ansökningar'!C:C,'EPM info från ansökningar'!A:A,0),10))</f>
        <v/>
      </c>
      <c r="N7" t="str">
        <f>IF(INDEX('EPM info från ansökningar'!A:AN,MATCH('Godkända ansökningar'!C:C,'EPM info från ansökningar'!A:A,0),11)=0,"",INDEX('EPM info från ansökningar'!A:AN,MATCH('Godkända ansökningar'!C:C,'EPM info från ansökningar'!A:A,0),11))</f>
        <v/>
      </c>
      <c r="O7" t="str">
        <f>IF(INDEX('EPM info från ansökningar'!A:AN,MATCH('Godkända ansökningar'!C:C,'EPM info från ansökningar'!A:A,0),12)=0,"",INDEX('EPM info från ansökningar'!A:AN,MATCH('Godkända ansökningar'!C:C,'EPM info från ansökningar'!A:A,0),12))</f>
        <v/>
      </c>
      <c r="P7" s="63">
        <f>INDEX('EPM info från ansökningar'!A:AN,MATCH('Godkända ansökningar'!C:C,'EPM info från ansökningar'!A:A,0),33)</f>
        <v>43921</v>
      </c>
      <c r="Q7" s="63">
        <f>INDEX('EPM info från ansökningar'!A:AN,MATCH('Godkända ansökningar'!C:C,'EPM info från ansökningar'!A:A,0),35)</f>
        <v>44926</v>
      </c>
      <c r="R7" s="65">
        <f>INDEX('EPM info från ansökningar'!A:AN,MATCH('Godkända ansökningar'!C:C,'EPM info från ansökningar'!A:A,0),38)</f>
        <v>30</v>
      </c>
      <c r="S7" s="65" t="str">
        <f>INDEX('EPM info från ansökningar'!A:AN,MATCH('Godkända ansökningar'!C:C,'EPM info från ansökningar'!A:A,0),39)</f>
        <v>Nej</v>
      </c>
      <c r="T7" t="str">
        <f>INDEX('EPM info från ansökningar'!A:AN,MATCH('Godkända ansökningar'!C:C,'EPM info från ansökningar'!A:A,0),40)</f>
        <v>Nej</v>
      </c>
      <c r="U7" t="str">
        <f>INDEX('EPM diarie'!D:F,MATCH('Godkända ansökningar'!C:C,'EPM diarie'!D:D,0),3)</f>
        <v>Joakim Dillner</v>
      </c>
    </row>
    <row r="8" spans="1:23" x14ac:dyDescent="0.25">
      <c r="A8" s="34" t="s">
        <v>194</v>
      </c>
      <c r="B8" s="34" t="s">
        <v>201</v>
      </c>
      <c r="C8" s="34" t="s">
        <v>272</v>
      </c>
      <c r="D8" s="34" t="s">
        <v>273</v>
      </c>
      <c r="E8" s="41" t="str">
        <f>INDEX('EPM info från ansökningar'!A:AN,MATCH('Godkända ansökningar'!C:C,'EPM info från ansökningar'!A:A,0),29)</f>
        <v>Extrakorporal membranoxygenering vid akut andningssvikt på grund av Coronavirus-infektion (COVID-19).</v>
      </c>
      <c r="F8" s="34" t="s">
        <v>34</v>
      </c>
      <c r="G8" s="33">
        <v>43928</v>
      </c>
      <c r="H8" s="34" t="s">
        <v>212</v>
      </c>
      <c r="I8" t="s">
        <v>163</v>
      </c>
      <c r="J8" t="str">
        <f>IF(INDEX('EPM info från ansökningar'!A:AN,MATCH('Godkända ansökningar'!C:C,'EPM info från ansökningar'!A:A,0),7)=0,"",INDEX('EPM info från ansökningar'!A:AN,MATCH('Godkända ansökningar'!C:C,'EPM info från ansökningar'!A:A,0),7))</f>
        <v/>
      </c>
      <c r="K8" t="str">
        <f>IF(INDEX('EPM info från ansökningar'!A:AN,MATCH('Godkända ansökningar'!C:C,'EPM info från ansökningar'!A:A,0),8)=0,"",INDEX('EPM info från ansökningar'!A:AN,MATCH('Godkända ansökningar'!C:C,'EPM info från ansökningar'!A:A,0),8))</f>
        <v/>
      </c>
      <c r="L8" t="str">
        <f>IF(INDEX('EPM info från ansökningar'!A:AN,MATCH('Godkända ansökningar'!C:C,'EPM info från ansökningar'!A:A,0),9)=0,"",INDEX('EPM info från ansökningar'!A:AN,MATCH('Godkända ansökningar'!C:C,'EPM info från ansökningar'!A:A,0),9))</f>
        <v>Stockholms</v>
      </c>
      <c r="M8" t="str">
        <f>IF(INDEX('EPM info från ansökningar'!A:AN,MATCH('Godkända ansökningar'!C:C,'EPM info från ansökningar'!A:A,0),10)=0,"",INDEX('EPM info från ansökningar'!A:AN,MATCH('Godkända ansökningar'!C:C,'EPM info från ansökningar'!A:A,0),10))</f>
        <v/>
      </c>
      <c r="N8" t="str">
        <f>IF(INDEX('EPM info från ansökningar'!A:AN,MATCH('Godkända ansökningar'!C:C,'EPM info från ansökningar'!A:A,0),11)=0,"",INDEX('EPM info från ansökningar'!A:AN,MATCH('Godkända ansökningar'!C:C,'EPM info från ansökningar'!A:A,0),11))</f>
        <v/>
      </c>
      <c r="O8" t="str">
        <f>IF(INDEX('EPM info från ansökningar'!A:AN,MATCH('Godkända ansökningar'!C:C,'EPM info från ansökningar'!A:A,0),12)=0,"",INDEX('EPM info från ansökningar'!A:AN,MATCH('Godkända ansökningar'!C:C,'EPM info från ansökningar'!A:A,0),12))</f>
        <v/>
      </c>
      <c r="P8" s="63">
        <f>INDEX('EPM info från ansökningar'!A:AN,MATCH('Godkända ansökningar'!C:C,'EPM info från ansökningar'!A:A,0),33)</f>
        <v>43921</v>
      </c>
      <c r="Q8" s="63">
        <f>INDEX('EPM info från ansökningar'!A:AN,MATCH('Godkända ansökningar'!C:C,'EPM info från ansökningar'!A:A,0),35)</f>
        <v>44104</v>
      </c>
      <c r="R8" s="65">
        <f>INDEX('EPM info från ansökningar'!A:AN,MATCH('Godkända ansökningar'!C:C,'EPM info från ansökningar'!A:A,0),38)</f>
        <v>13</v>
      </c>
      <c r="S8" s="65" t="str">
        <f>INDEX('EPM info från ansökningar'!A:AN,MATCH('Godkända ansökningar'!C:C,'EPM info från ansökningar'!A:A,0),39)</f>
        <v>Ja</v>
      </c>
      <c r="T8" t="str">
        <f>INDEX('EPM info från ansökningar'!A:AN,MATCH('Godkända ansökningar'!C:C,'EPM info från ansökningar'!A:A,0),40)</f>
        <v>Nej</v>
      </c>
      <c r="U8" t="str">
        <f>INDEX('EPM diarie'!D:F,MATCH('Godkända ansökningar'!C:C,'EPM diarie'!D:D,0),3)</f>
        <v>Lars Broman</v>
      </c>
    </row>
    <row r="9" spans="1:23" x14ac:dyDescent="0.25">
      <c r="A9" s="34" t="s">
        <v>194</v>
      </c>
      <c r="B9" s="34" t="s">
        <v>201</v>
      </c>
      <c r="C9" s="34" t="s">
        <v>278</v>
      </c>
      <c r="D9" s="34" t="s">
        <v>279</v>
      </c>
      <c r="E9" s="41" t="str">
        <f>INDEX('EPM info från ansökningar'!A:AN,MATCH('Godkända ansökningar'!C:C,'EPM info från ansökningar'!A:A,0),29)</f>
        <v>Sedan viruset SARS-CoV-2 som ger upphov till infektionen COVID-19 upptäcktes i slutet av 2019 har hela världen snabbt vidtagit kraftfulla åtgärder för att minska spridningen och därmed avlasta 
sjukvården från överbelastning. Den forskning som finns om COVID-19-infektion under graviditet är begränsad och det har ännu inte visat sig att gravida drabbas kraftigare av virussjukdomen jämfört 
med de som inte är gravida.
Det saknas också information om gravida kvinnor lättare blir smittade med SARS-CoV-2. Det finns publicerade data på ett fåtal kvinnor med COVID-19-infektion i slutet av graviditeten. Dessa kvinnor hade inte ökad andel negativa förlossningsutfall men data saknas för första och andra trimestern och dessutom är antalet studerade mycket litet (n=9). Vi vet inte om viruset liksom Zikaviruset och SARS-CoV-1 kan öka risk för missfall och missbildningar och vi vet heller inte om och hur en infekterad mamma kan smitta sitt barn i livmodern med det nya coronaviruset.
Vi planerar att studera om COVID-19-infektionen kan komplicera graviditet och förlossning genom att öka risken för negativa förlossningsutfall som exempelvis förtidig förlossning, låg födelsevikt, dödföddhet, preeklampsi, postpartumblödning och infektion hos barnet. Vi kommer även att studera om infektion hos modern kan öka risken för missbildningar hos fostret. Vi planerar att studera om COVID-19 påverkar morbiditet och mortalitet hos modern under graviditet, förlossning och nyföddhetstid. Dessutom ämnar vi studera om COVID-19-infektion hos modern liksom hos barnet 
påverkar morbiditet och mortalitet på kort och lång sikt.
Projektet syftar till att beskriva och generera vetenskaplig evidens för vilka hälsokonsekvenser moderns infektion med SARS-CoV-2 innebär för både mor och barn och kommer att ligga till grund för att utforma globala och nationella anpassningsstrategier för hur vi ska hantera infektion med COVID-19 under graviditet, förlossning och nyföddhetstid därmed kunna minska potentiella negativa hälsoeffekter.</v>
      </c>
      <c r="F9" s="34" t="s">
        <v>52</v>
      </c>
      <c r="G9" s="33">
        <v>43943</v>
      </c>
      <c r="H9" s="34" t="s">
        <v>212</v>
      </c>
      <c r="I9" t="s">
        <v>163</v>
      </c>
      <c r="J9" t="str">
        <f>IF(INDEX('EPM info från ansökningar'!A:AN,MATCH('Godkända ansökningar'!C:C,'EPM info från ansökningar'!A:A,0),7)=0,"",INDEX('EPM info från ansökningar'!A:AN,MATCH('Godkända ansökningar'!C:C,'EPM info från ansökningar'!A:A,0),7))</f>
        <v/>
      </c>
      <c r="K9" t="str">
        <f>IF(INDEX('EPM info från ansökningar'!A:AN,MATCH('Godkända ansökningar'!C:C,'EPM info från ansökningar'!A:A,0),8)=0,"",INDEX('EPM info från ansökningar'!A:AN,MATCH('Godkända ansökningar'!C:C,'EPM info från ansökningar'!A:A,0),8))</f>
        <v/>
      </c>
      <c r="L9" t="str">
        <f>IF(INDEX('EPM info från ansökningar'!A:AN,MATCH('Godkända ansökningar'!C:C,'EPM info från ansökningar'!A:A,0),9)=0,"",INDEX('EPM info från ansökningar'!A:AN,MATCH('Godkända ansökningar'!C:C,'EPM info från ansökningar'!A:A,0),9))</f>
        <v>Stockholms</v>
      </c>
      <c r="M9" t="str">
        <f>IF(INDEX('EPM info från ansökningar'!A:AN,MATCH('Godkända ansökningar'!C:C,'EPM info från ansökningar'!A:A,0),10)=0,"",INDEX('EPM info från ansökningar'!A:AN,MATCH('Godkända ansökningar'!C:C,'EPM info från ansökningar'!A:A,0),10))</f>
        <v/>
      </c>
      <c r="N9" t="str">
        <f>IF(INDEX('EPM info från ansökningar'!A:AN,MATCH('Godkända ansökningar'!C:C,'EPM info från ansökningar'!A:A,0),11)=0,"",INDEX('EPM info från ansökningar'!A:AN,MATCH('Godkända ansökningar'!C:C,'EPM info från ansökningar'!A:A,0),11))</f>
        <v/>
      </c>
      <c r="O9" t="str">
        <f>IF(INDEX('EPM info från ansökningar'!A:AN,MATCH('Godkända ansökningar'!C:C,'EPM info från ansökningar'!A:A,0),12)=0,"",INDEX('EPM info från ansökningar'!A:AN,MATCH('Godkända ansökningar'!C:C,'EPM info från ansökningar'!A:A,0),12))</f>
        <v/>
      </c>
      <c r="P9" s="63">
        <f>INDEX('EPM info från ansökningar'!A:AN,MATCH('Godkända ansökningar'!C:C,'EPM info från ansökningar'!A:A,0),33)</f>
        <v>43982</v>
      </c>
      <c r="Q9" s="63">
        <f>INDEX('EPM info från ansökningar'!A:AN,MATCH('Godkända ansökningar'!C:C,'EPM info från ansökningar'!A:A,0),35)</f>
        <v>46387</v>
      </c>
      <c r="R9" s="65" t="str">
        <f>INDEX('EPM info från ansökningar'!A:AN,MATCH('Godkända ansökningar'!C:C,'EPM info från ansökningar'!A:A,0),38)</f>
        <v>Oklart</v>
      </c>
      <c r="S9" s="65" t="str">
        <f>INDEX('EPM info från ansökningar'!A:AN,MATCH('Godkända ansökningar'!C:C,'EPM info från ansökningar'!A:A,0),39)</f>
        <v>Ja</v>
      </c>
      <c r="T9" t="str">
        <f>INDEX('EPM info från ansökningar'!A:AN,MATCH('Godkända ansökningar'!C:C,'EPM info från ansökningar'!A:A,0),40)</f>
        <v>Ja</v>
      </c>
      <c r="U9" t="str">
        <f>INDEX('EPM diarie'!D:F,MATCH('Godkända ansökningar'!C:C,'EPM diarie'!D:D,0),3)</f>
        <v>Olof Stephansson</v>
      </c>
    </row>
    <row r="10" spans="1:23" x14ac:dyDescent="0.25">
      <c r="A10" s="34" t="s">
        <v>194</v>
      </c>
      <c r="B10" s="34" t="s">
        <v>237</v>
      </c>
      <c r="C10" s="34" t="s">
        <v>3</v>
      </c>
      <c r="D10" s="34" t="s">
        <v>291</v>
      </c>
      <c r="E10" s="41" t="str">
        <f>INDEX('EPM info från ansökningar'!A:AN,MATCH('Godkända ansökningar'!C:C,'EPM info från ansökningar'!A:A,0),29)</f>
        <v>Detta är en fas-3 studie för behandling av måttlig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600 patienter randomiseras i förhållande 1:1:1 till en av följande behandlingar
- Grupp 1 – RDV behandling i 5 dagar + fortsatt standardvård
- Grupp 2 – RDV behandling i 10 dagar + fortsatt standardvård
- Grupp 3 – fortsatt standardvård
Del B: enrollerar patienter efter att Del A är klar. Här kommer ytterligare 1000 patienter få RDV behandling
i upp till 10 dagar (5 eller 10 dagar är beroende på analys av resultat från del A) + fortsatt standardvård.
Uppskattningsvis kommer 1600 patienter att inkluderas i studien på ca 100 kliniker runt om i världen. I
Sverige uppskattas ca 30 patienter per deltagande klinik att delta.</v>
      </c>
      <c r="F10" s="34" t="s">
        <v>34</v>
      </c>
      <c r="G10" s="33">
        <v>43923</v>
      </c>
      <c r="H10" s="34" t="s">
        <v>212</v>
      </c>
      <c r="I10" t="s">
        <v>163</v>
      </c>
      <c r="J10" t="str">
        <f>IF(INDEX('EPM info från ansökningar'!A:AN,MATCH('Godkända ansökningar'!C:C,'EPM info från ansökningar'!A:A,0),7)=0,"",INDEX('EPM info från ansökningar'!A:AN,MATCH('Godkända ansökningar'!C:C,'EPM info från ansökningar'!A:A,0),7))</f>
        <v/>
      </c>
      <c r="K10" t="str">
        <f>IF(INDEX('EPM info från ansökningar'!A:AN,MATCH('Godkända ansökningar'!C:C,'EPM info från ansökningar'!A:A,0),8)=0,"",INDEX('EPM info från ansökningar'!A:AN,MATCH('Godkända ansökningar'!C:C,'EPM info från ansökningar'!A:A,0),8))</f>
        <v/>
      </c>
      <c r="L10" t="str">
        <f>IF(INDEX('EPM info från ansökningar'!A:AN,MATCH('Godkända ansökningar'!C:C,'EPM info från ansökningar'!A:A,0),9)=0,"",INDEX('EPM info från ansökningar'!A:AN,MATCH('Godkända ansökningar'!C:C,'EPM info från ansökningar'!A:A,0),9))</f>
        <v>Stockholms</v>
      </c>
      <c r="M10" t="str">
        <f>IF(INDEX('EPM info från ansökningar'!A:AN,MATCH('Godkända ansökningar'!C:C,'EPM info från ansökningar'!A:A,0),10)=0,"",INDEX('EPM info från ansökningar'!A:AN,MATCH('Godkända ansökningar'!C:C,'EPM info från ansökningar'!A:A,0),10))</f>
        <v/>
      </c>
      <c r="N10" t="str">
        <f>IF(INDEX('EPM info från ansökningar'!A:AN,MATCH('Godkända ansökningar'!C:C,'EPM info från ansökningar'!A:A,0),11)=0,"",INDEX('EPM info från ansökningar'!A:AN,MATCH('Godkända ansökningar'!C:C,'EPM info från ansökningar'!A:A,0),11))</f>
        <v>Västra</v>
      </c>
      <c r="O10" t="str">
        <f>IF(INDEX('EPM info från ansökningar'!A:AN,MATCH('Godkända ansökningar'!C:C,'EPM info från ansökningar'!A:A,0),12)=0,"",INDEX('EPM info från ansökningar'!A:AN,MATCH('Godkända ansökningar'!C:C,'EPM info från ansökningar'!A:A,0),12))</f>
        <v>Södra</v>
      </c>
      <c r="P10" s="63">
        <f>INDEX('EPM info från ansökningar'!A:AN,MATCH('Godkända ansökningar'!C:C,'EPM info från ansökningar'!A:A,0),33)</f>
        <v>43922</v>
      </c>
      <c r="Q10" s="63">
        <f>INDEX('EPM info från ansökningar'!A:AN,MATCH('Godkända ansökningar'!C:C,'EPM info från ansökningar'!A:A,0),35)</f>
        <v>44013</v>
      </c>
      <c r="R10" s="65">
        <f>INDEX('EPM info från ansökningar'!A:AN,MATCH('Godkända ansökningar'!C:C,'EPM info från ansökningar'!A:A,0),38)</f>
        <v>100</v>
      </c>
      <c r="S10" s="65" t="str">
        <f>INDEX('EPM info från ansökningar'!A:AN,MATCH('Godkända ansökningar'!C:C,'EPM info från ansökningar'!A:A,0),39)</f>
        <v>Nej</v>
      </c>
      <c r="T10" t="str">
        <f>INDEX('EPM info från ansökningar'!A:AN,MATCH('Godkända ansökningar'!C:C,'EPM info från ansökningar'!A:A,0),40)</f>
        <v>Nej</v>
      </c>
      <c r="U10" t="str">
        <f>INDEX('EPM diarie'!D:F,MATCH('Godkända ansökningar'!C:C,'EPM diarie'!D:D,0),3)</f>
        <v>Soo Aleman</v>
      </c>
    </row>
    <row r="11" spans="1:23" x14ac:dyDescent="0.25">
      <c r="A11" s="34" t="s">
        <v>194</v>
      </c>
      <c r="B11" s="34" t="s">
        <v>237</v>
      </c>
      <c r="C11" s="34" t="s">
        <v>4</v>
      </c>
      <c r="D11" s="34" t="s">
        <v>293</v>
      </c>
      <c r="E11" s="41" t="str">
        <f>INDEX('EPM info från ansökningar'!A:AN,MATCH('Godkända ansökningar'!C:C,'EPM info från ansökningar'!A:A,0),29)</f>
        <v>Detta är en fas-3 studie för behandling av svår covid-19 infektion. Studieprotokollet tillåter behandling av
både barn (från 12 år) och vuxna, men i Sverige kommer endast vuxna patienter att delta (inga personer
under 18 år kommer att inkluderas).
Det finns för närvarande ingen godkänd behandling för covid-19 infektion. Remdesivir (RDV) utvecklades
från början för att behandla ebola och det finns redan tillgänglig gynnsam säkerhetsdata. Man har nu sett
lovande data att RDV verkar ha god effekt mot coronaviruset och därför ska denna studie genomföras runt
om i världen.
Studieläkemedlet ges via dropp (intravenöst) och patienterna är inlagda på sjukhuset.
Behandlingsperioden är upp till 10 dagar. Studien är uppdelad i 2 delar:
Del A: ca 400 patienter randomiseras i förhållande 1:1 till en av följande behandlingar
- Grupp 1 – RDV behandling i 5 dagar + fortsatt standardvård
- Grupp 2 – RDV behandling i 10 dagar + fortsatt standardvård
Del B: enrollerar patienter efter att Del A är klar. Här kommer ytterligare ca 2000 patienter inkluderas.
Behandlingstilldelningen för deltagare i Del B kommer att baseras på huruvida de behandlas med mekanisk
ventilation (andningshjälp) eller ej. Patienter som bedöms vara i riskzon för att progrediera till ett sådant
tillstånd att mekanisk ventilation kan behövas, informeras om studien muntligen och får läsa
patientinformation. Skriftligt samtycke inhämtas om patienten är villig att delta. Innan patienten påbörjar
mekanisk ventilation tillfrågas patienten igen muntligen om hen fortsatt vill delta i studien. Om/när
patienten kommer till ett sådant tillstånd att mekanisk ventilation behövs, tillkallas intensivvårdsläkare
enligt klinisk rutin inom vården. Både muntligt och skriftligt samtycke dokumenteras i journalen.
Mekaniskt ventilerad behandlingsgrupp – RDV behandling i 10 dagar + fortsatt standardvård.
Grupp med förlängd behandling - RDV behandling i upp till 10 dagar (5 eller 10 dagar är beroende på analys
av resultat från del A) + fortsatt standardvård.
Uppskattningsvis kommer 2400 patienter att inkluderas i studien på ca 100 kliniker runt om i världen. I
Sverige uppskattas ca 30 patienter per deltagande klinik att delta.</v>
      </c>
      <c r="F11" s="34" t="s">
        <v>34</v>
      </c>
      <c r="G11" s="33">
        <v>43923</v>
      </c>
      <c r="H11" s="34" t="s">
        <v>212</v>
      </c>
      <c r="I11" t="s">
        <v>163</v>
      </c>
      <c r="J11" t="str">
        <f>IF(INDEX('EPM info från ansökningar'!A:AN,MATCH('Godkända ansökningar'!C:C,'EPM info från ansökningar'!A:A,0),7)=0,"",INDEX('EPM info från ansökningar'!A:AN,MATCH('Godkända ansökningar'!C:C,'EPM info från ansökningar'!A:A,0),7))</f>
        <v/>
      </c>
      <c r="K11" t="str">
        <f>IF(INDEX('EPM info från ansökningar'!A:AN,MATCH('Godkända ansökningar'!C:C,'EPM info från ansökningar'!A:A,0),8)=0,"",INDEX('EPM info från ansökningar'!A:AN,MATCH('Godkända ansökningar'!C:C,'EPM info från ansökningar'!A:A,0),8))</f>
        <v/>
      </c>
      <c r="L11" t="str">
        <f>IF(INDEX('EPM info från ansökningar'!A:AN,MATCH('Godkända ansökningar'!C:C,'EPM info från ansökningar'!A:A,0),9)=0,"",INDEX('EPM info från ansökningar'!A:AN,MATCH('Godkända ansökningar'!C:C,'EPM info från ansökningar'!A:A,0),9))</f>
        <v>Stockholms</v>
      </c>
      <c r="M11" t="str">
        <f>IF(INDEX('EPM info från ansökningar'!A:AN,MATCH('Godkända ansökningar'!C:C,'EPM info från ansökningar'!A:A,0),10)=0,"",INDEX('EPM info från ansökningar'!A:AN,MATCH('Godkända ansökningar'!C:C,'EPM info från ansökningar'!A:A,0),10))</f>
        <v/>
      </c>
      <c r="N11" t="str">
        <f>IF(INDEX('EPM info från ansökningar'!A:AN,MATCH('Godkända ansökningar'!C:C,'EPM info från ansökningar'!A:A,0),11)=0,"",INDEX('EPM info från ansökningar'!A:AN,MATCH('Godkända ansökningar'!C:C,'EPM info från ansökningar'!A:A,0),11))</f>
        <v>Västra</v>
      </c>
      <c r="O11" t="str">
        <f>IF(INDEX('EPM info från ansökningar'!A:AN,MATCH('Godkända ansökningar'!C:C,'EPM info från ansökningar'!A:A,0),12)=0,"",INDEX('EPM info från ansökningar'!A:AN,MATCH('Godkända ansökningar'!C:C,'EPM info från ansökningar'!A:A,0),12))</f>
        <v>Södra</v>
      </c>
      <c r="P11" s="63">
        <f>INDEX('EPM info från ansökningar'!A:AN,MATCH('Godkända ansökningar'!C:C,'EPM info från ansökningar'!A:A,0),33)</f>
        <v>43922</v>
      </c>
      <c r="Q11" s="63">
        <f>INDEX('EPM info från ansökningar'!A:AN,MATCH('Godkända ansökningar'!C:C,'EPM info från ansökningar'!A:A,0),35)</f>
        <v>44013</v>
      </c>
      <c r="R11" s="65">
        <f>INDEX('EPM info från ansökningar'!A:AN,MATCH('Godkända ansökningar'!C:C,'EPM info från ansökningar'!A:A,0),38)</f>
        <v>100</v>
      </c>
      <c r="S11" s="65" t="str">
        <f>INDEX('EPM info från ansökningar'!A:AN,MATCH('Godkända ansökningar'!C:C,'EPM info från ansökningar'!A:A,0),39)</f>
        <v>Nej</v>
      </c>
      <c r="T11" t="str">
        <f>INDEX('EPM info från ansökningar'!A:AN,MATCH('Godkända ansökningar'!C:C,'EPM info från ansökningar'!A:A,0),40)</f>
        <v>Nej</v>
      </c>
      <c r="U11" t="str">
        <f>INDEX('EPM diarie'!D:F,MATCH('Godkända ansökningar'!C:C,'EPM diarie'!D:D,0),3)</f>
        <v>Soo Aleman</v>
      </c>
    </row>
    <row r="12" spans="1:23" x14ac:dyDescent="0.25">
      <c r="A12" s="34" t="s">
        <v>194</v>
      </c>
      <c r="B12" s="34" t="s">
        <v>195</v>
      </c>
      <c r="C12" s="34" t="s">
        <v>301</v>
      </c>
      <c r="D12" s="34" t="s">
        <v>302</v>
      </c>
      <c r="E12" s="41" t="str">
        <f>INDEX('EPM info från ansökningar'!A:AN,MATCH('Godkända ansökningar'!C:C,'EPM info från ansökningar'!A:A,0),29)</f>
        <v>Syftet med projektet är att utveckla en metod för påvisande av antikroppar mot SARS-CoV-2 (det nya Coronaviruset) för att identifiera ordinarie blod/plasmagivare som har genomgått infektion med detta virus. Detta görs dels för att få en uppfattning om förekomsten bland befolkningen samt för att kunna identifiera plasmagivare för eventuell framtida framställning av monoklonala antikroppar och ett hyperimmunglobulinpreparat för intravenöst bruk.</v>
      </c>
      <c r="F12" s="34" t="s">
        <v>52</v>
      </c>
      <c r="G12" s="33">
        <v>43943</v>
      </c>
      <c r="H12" s="34" t="s">
        <v>212</v>
      </c>
      <c r="I12" t="s">
        <v>163</v>
      </c>
      <c r="J12" t="str">
        <f>IF(INDEX('EPM info från ansökningar'!A:AN,MATCH('Godkända ansökningar'!C:C,'EPM info från ansökningar'!A:A,0),7)=0,"",INDEX('EPM info från ansökningar'!A:AN,MATCH('Godkända ansökningar'!C:C,'EPM info från ansökningar'!A:A,0),7))</f>
        <v/>
      </c>
      <c r="K12" t="str">
        <f>IF(INDEX('EPM info från ansökningar'!A:AN,MATCH('Godkända ansökningar'!C:C,'EPM info från ansökningar'!A:A,0),8)=0,"",INDEX('EPM info från ansökningar'!A:AN,MATCH('Godkända ansökningar'!C:C,'EPM info från ansökningar'!A:A,0),8))</f>
        <v/>
      </c>
      <c r="L12" t="str">
        <f>IF(INDEX('EPM info från ansökningar'!A:AN,MATCH('Godkända ansökningar'!C:C,'EPM info från ansökningar'!A:A,0),9)=0,"",INDEX('EPM info från ansökningar'!A:AN,MATCH('Godkända ansökningar'!C:C,'EPM info från ansökningar'!A:A,0),9))</f>
        <v>Stockholms</v>
      </c>
      <c r="M12" t="str">
        <f>IF(INDEX('EPM info från ansökningar'!A:AN,MATCH('Godkända ansökningar'!C:C,'EPM info från ansökningar'!A:A,0),10)=0,"",INDEX('EPM info från ansökningar'!A:AN,MATCH('Godkända ansökningar'!C:C,'EPM info från ansökningar'!A:A,0),10))</f>
        <v/>
      </c>
      <c r="N12" t="str">
        <f>IF(INDEX('EPM info från ansökningar'!A:AN,MATCH('Godkända ansökningar'!C:C,'EPM info från ansökningar'!A:A,0),11)=0,"",INDEX('EPM info från ansökningar'!A:AN,MATCH('Godkända ansökningar'!C:C,'EPM info från ansökningar'!A:A,0),11))</f>
        <v/>
      </c>
      <c r="O12" t="str">
        <f>IF(INDEX('EPM info från ansökningar'!A:AN,MATCH('Godkända ansökningar'!C:C,'EPM info från ansökningar'!A:A,0),12)=0,"",INDEX('EPM info från ansökningar'!A:AN,MATCH('Godkända ansökningar'!C:C,'EPM info från ansökningar'!A:A,0),12))</f>
        <v/>
      </c>
      <c r="P12" s="63">
        <f>INDEX('EPM info från ansökningar'!A:AN,MATCH('Godkända ansökningar'!C:C,'EPM info från ansökningar'!A:A,0),33)</f>
        <v>43927</v>
      </c>
      <c r="Q12" s="63">
        <f>INDEX('EPM info från ansökningar'!A:AN,MATCH('Godkända ansökningar'!C:C,'EPM info från ansökningar'!A:A,0),35)</f>
        <v>44651</v>
      </c>
      <c r="R12" s="65">
        <f>INDEX('EPM info från ansökningar'!A:AN,MATCH('Godkända ansökningar'!C:C,'EPM info från ansökningar'!A:A,0),38)</f>
        <v>1000</v>
      </c>
      <c r="S12" s="65" t="str">
        <f>INDEX('EPM info från ansökningar'!A:AN,MATCH('Godkända ansökningar'!C:C,'EPM info från ansökningar'!A:A,0),39)</f>
        <v>Nej</v>
      </c>
      <c r="T12" t="str">
        <f>INDEX('EPM info från ansökningar'!A:AN,MATCH('Godkända ansökningar'!C:C,'EPM info från ansökningar'!A:A,0),40)</f>
        <v>Nej</v>
      </c>
      <c r="U12" t="str">
        <f>INDEX('EPM diarie'!D:F,MATCH('Godkända ansökningar'!C:C,'EPM diarie'!D:D,0),3)</f>
        <v>Qiang Pan-Hammarström</v>
      </c>
    </row>
    <row r="13" spans="1:23" x14ac:dyDescent="0.25">
      <c r="A13" s="34" t="s">
        <v>194</v>
      </c>
      <c r="B13" s="34" t="s">
        <v>195</v>
      </c>
      <c r="C13" s="34" t="s">
        <v>305</v>
      </c>
      <c r="D13" s="34" t="s">
        <v>306</v>
      </c>
      <c r="E13" s="41" t="str">
        <f>INDEX('EPM info från ansökningar'!A:AN,MATCH('Godkända ansökningar'!C:C,'EPM info från ansökningar'!A:A,0),29)</f>
        <v>Syfte
Att prova behandling av svåra lungkomplikationer (ARDS) utlöst av coronavirus (COVID-19) med Salovum, ett äggpulver anrikat på antisekretorisk faktor, ett kroppseget äggviteämne som tros kunna minska inflammation.
Bakgrund
Den nya coronavirusinfektionen, COVID-19, har snabbt spridit sig över världen. Vissa, mestadels äldre patienter med bakomliggande sjukdomar, kan drabbas av en svår lungkomplikation som kallas för ARDS (acute respiratory distress syndrome). Vid ARDS måste i de flesta fall patientens andning skötas mekaniskt i respirator eller med andra hjälpmedel. Trots detta och tillförsel av kortison kan patients syrgas halt i blodet många gånger inte upprätthållas. Detta innebär att COVID-19 utlöst ARDS har en hög dödlighet och sjuklighet. Det finns idag ingen effektiv behandling av ARDS utlöst av virussjukdomar utan gängse behandling syftar till att försöka upprätthålla syrsättning av blodet. Antisekretorisk faktor är ett kroppseget äggviteämne som ökar vid olika typer av infektioner. Tusentals människor har behandlats med antisekretorisk faktor i form av ett äggpulver, Salovum, som innehåller stora mängder av antisekretorisk faktor. Salovum är inget läkemedel utan ett födoämnestillskott och det
har inte rapporterats några biverkningar vid intag. Forskningsresultat från oss själva och andra grupper visar att antisekretorisk faktor kan minska trycket vid hjärnsvullnad efter skallskada men även minska
svullnad och inflammation i lunga vid ARDS. Vår avsikt är att ta reda på om antisekretorisk faktor kan förbättra behandlingen av ARDS vid coronavirusinfektion. Behandlingen med antisekretorisk faktor skulle kunna innebära att de behandlade klarar sig bättre.
Behandling
Forskningspersoner med COVID-19 utlöst svår lungkomplikation ges Salovum genom den sond som redan har lagts ner till magsäcken. Salovum löses i vatten och sprutas in via sonden var 4:de timme under 5 dagar.</v>
      </c>
      <c r="F13" s="34" t="s">
        <v>105</v>
      </c>
      <c r="G13" s="33">
        <v>43929</v>
      </c>
      <c r="H13" s="34" t="s">
        <v>199</v>
      </c>
      <c r="I13" t="s">
        <v>166</v>
      </c>
      <c r="J13" t="str">
        <f>IF(INDEX('EPM info från ansökningar'!A:AN,MATCH('Godkända ansökningar'!C:C,'EPM info från ansökningar'!A:A,0),7)=0,"",INDEX('EPM info från ansökningar'!A:AN,MATCH('Godkända ansökningar'!C:C,'EPM info från ansökningar'!A:A,0),7))</f>
        <v/>
      </c>
      <c r="K13" t="str">
        <f>IF(INDEX('EPM info från ansökningar'!A:AN,MATCH('Godkända ansökningar'!C:C,'EPM info från ansökningar'!A:A,0),8)=0,"",INDEX('EPM info från ansökningar'!A:AN,MATCH('Godkända ansökningar'!C:C,'EPM info från ansökningar'!A:A,0),8))</f>
        <v/>
      </c>
      <c r="L13" t="str">
        <f>IF(INDEX('EPM info från ansökningar'!A:AN,MATCH('Godkända ansökningar'!C:C,'EPM info från ansökningar'!A:A,0),9)=0,"",INDEX('EPM info från ansökningar'!A:AN,MATCH('Godkända ansökningar'!C:C,'EPM info från ansökningar'!A:A,0),9))</f>
        <v/>
      </c>
      <c r="M13" t="str">
        <f>IF(INDEX('EPM info från ansökningar'!A:AN,MATCH('Godkända ansökningar'!C:C,'EPM info från ansökningar'!A:A,0),10)=0,"",INDEX('EPM info från ansökningar'!A:AN,MATCH('Godkända ansökningar'!C:C,'EPM info från ansökningar'!A:A,0),10))</f>
        <v/>
      </c>
      <c r="N13" t="str">
        <f>IF(INDEX('EPM info från ansökningar'!A:AN,MATCH('Godkända ansökningar'!C:C,'EPM info från ansökningar'!A:A,0),11)=0,"",INDEX('EPM info från ansökningar'!A:AN,MATCH('Godkända ansökningar'!C:C,'EPM info från ansökningar'!A:A,0),11))</f>
        <v/>
      </c>
      <c r="O13" t="str">
        <f>IF(INDEX('EPM info från ansökningar'!A:AN,MATCH('Godkända ansökningar'!C:C,'EPM info från ansökningar'!A:A,0),12)=0,"",INDEX('EPM info från ansökningar'!A:AN,MATCH('Godkända ansökningar'!C:C,'EPM info från ansökningar'!A:A,0),12))</f>
        <v>Södra</v>
      </c>
      <c r="P13" s="63">
        <f>INDEX('EPM info från ansökningar'!A:AN,MATCH('Godkända ansökningar'!C:C,'EPM info från ansökningar'!A:A,0),33)</f>
        <v>43951</v>
      </c>
      <c r="Q13" s="63">
        <f>INDEX('EPM info från ansökningar'!A:AN,MATCH('Godkända ansökningar'!C:C,'EPM info från ansökningar'!A:A,0),35)</f>
        <v>44196</v>
      </c>
      <c r="R13" s="65">
        <f>INDEX('EPM info från ansökningar'!A:AN,MATCH('Godkända ansökningar'!C:C,'EPM info från ansökningar'!A:A,0),38)</f>
        <v>60</v>
      </c>
      <c r="S13" s="65" t="str">
        <f>INDEX('EPM info från ansökningar'!A:AN,MATCH('Godkända ansökningar'!C:C,'EPM info från ansökningar'!A:A,0),39)</f>
        <v>Nej</v>
      </c>
      <c r="T13" t="str">
        <f>INDEX('EPM info från ansökningar'!A:AN,MATCH('Godkända ansökningar'!C:C,'EPM info från ansökningar'!A:A,0),40)</f>
        <v>Ja</v>
      </c>
      <c r="U13" t="str">
        <f>INDEX('EPM diarie'!D:F,MATCH('Godkända ansökningar'!C:C,'EPM diarie'!D:D,0),3)</f>
        <v>Peter Siesjö</v>
      </c>
    </row>
    <row r="14" spans="1:23" x14ac:dyDescent="0.25">
      <c r="A14" s="34" t="s">
        <v>194</v>
      </c>
      <c r="B14" s="34" t="s">
        <v>201</v>
      </c>
      <c r="C14" s="34" t="s">
        <v>309</v>
      </c>
      <c r="D14" s="34" t="s">
        <v>310</v>
      </c>
      <c r="E14" s="41" t="str">
        <f>INDEX('EPM info från ansökningar'!A:AN,MATCH('Godkända ansökningar'!C:C,'EPM info från ansökningar'!A:A,0),29)</f>
        <v>Insjuknandet och dödligheten i COVID-19 har rapporterats vara ökad bland personer med hjärt-/kärlsjukdom och dess riskfaktorer hypertoni, diabetes, fetma och rökning. Orsaken till detta är 
okänd. SARS-CoV-2, viruset som orsakar COVID-19, kommer in i människan genom bindning till angiotensinomvandlande enzym 2 (ACE2), som uttrycks i lungor, njurar och blodkärl. Läkemedel som 
ökar uttrycket av ACE2, såsom ACE-hämmare och angiotensin II typ-I-receptorblockerare (ARB), används vid hjärt-/kärlsjukdom och dess riskfaktorer, och har föreslagits försämra prognosen vid COVID-19. Andra har föreslagit att dessa läkemedel istället kan skydda mot allvarlig lunginflammation vid COVID-19. På grund av den utbredda användningen av ACE-hämmare och ARB i de åldersgrupper som är mest mottagliga för COVID-19, sjukdomens höga dödlighet, och potentialen för stora skyddande eller negativa effekter av läkemedlen, vill vi skapa bättre förståelse kring kopplingar mellan användning av ACE-hämmare eller ARB och COVID-19-prognos.
Vi vill genomföra en region- och rikstäckande observationsstudie där vi jämför användare av ACE- hämmare eller ARB med användare av jämförbara läkemedel, med avseende på COVID-19-prognos. Vi 
kommer att använda tre studiesampel. Det första är personer i Region Stockholm som diagnostiserats med SARS-CoV-2-bärarskap, (detta sampel används för att med detaljerade data kunna göra studiegrupperna så lika som möjligt, och för att fastställa riskfaktorer för dålig prognos). Det andra samplet är alla användare  av ACE-hämmare eller ARB eller jämförbara läkemedel i Region 
Stockholm, och det tredje samplet alla användare av ACE-hämmare eller ARB eller jämförbara läkemedel i Sverige (dessa två sampel används för att så snart som möjligt kunna besvara frågan med 
så stor statistisk kraft som möjligt, upplägget möjliggör två analyser vid olika tidpunkt och med olika statistisk kraft). Vi kommer att följa dessa sampel med avseende på diagnos av SARS-CoV-2 infektion, diagnos av COVID-19, död, intensivvårdsinsatser, vårdtid och -kostnader, senare handikapp, hjärt-/kärlhändelser och andra icke önskvärda utfall. Basen för informationsinsamlingen i studien är offentliga nationella register och sjukvårdsdata från Region Stockholm.</v>
      </c>
      <c r="F14" s="34" t="s">
        <v>263</v>
      </c>
      <c r="G14" s="33">
        <v>43955</v>
      </c>
      <c r="H14" s="34" t="s">
        <v>212</v>
      </c>
      <c r="I14" t="s">
        <v>162</v>
      </c>
      <c r="J14" t="str">
        <f>IF(INDEX('EPM info från ansökningar'!A:AN,MATCH('Godkända ansökningar'!C:C,'EPM info från ansökningar'!A:A,0),7)=0,"",INDEX('EPM info från ansökningar'!A:AN,MATCH('Godkända ansökningar'!C:C,'EPM info från ansökningar'!A:A,0),7))</f>
        <v/>
      </c>
      <c r="K14" t="str">
        <f>IF(INDEX('EPM info från ansökningar'!A:AN,MATCH('Godkända ansökningar'!C:C,'EPM info från ansökningar'!A:A,0),8)=0,"",INDEX('EPM info från ansökningar'!A:AN,MATCH('Godkända ansökningar'!C:C,'EPM info från ansökningar'!A:A,0),8))</f>
        <v>Uppsala-Örebro</v>
      </c>
      <c r="L14" t="str">
        <f>IF(INDEX('EPM info från ansökningar'!A:AN,MATCH('Godkända ansökningar'!C:C,'EPM info från ansökningar'!A:A,0),9)=0,"",INDEX('EPM info från ansökningar'!A:AN,MATCH('Godkända ansökningar'!C:C,'EPM info från ansökningar'!A:A,0),9))</f>
        <v/>
      </c>
      <c r="M14" t="str">
        <f>IF(INDEX('EPM info från ansökningar'!A:AN,MATCH('Godkända ansökningar'!C:C,'EPM info från ansökningar'!A:A,0),10)=0,"",INDEX('EPM info från ansökningar'!A:AN,MATCH('Godkända ansökningar'!C:C,'EPM info från ansökningar'!A:A,0),10))</f>
        <v/>
      </c>
      <c r="N14" t="str">
        <f>IF(INDEX('EPM info från ansökningar'!A:AN,MATCH('Godkända ansökningar'!C:C,'EPM info från ansökningar'!A:A,0),11)=0,"",INDEX('EPM info från ansökningar'!A:AN,MATCH('Godkända ansökningar'!C:C,'EPM info från ansökningar'!A:A,0),11))</f>
        <v/>
      </c>
      <c r="O14" t="str">
        <f>IF(INDEX('EPM info från ansökningar'!A:AN,MATCH('Godkända ansökningar'!C:C,'EPM info från ansökningar'!A:A,0),12)=0,"",INDEX('EPM info från ansökningar'!A:AN,MATCH('Godkända ansökningar'!C:C,'EPM info från ansökningar'!A:A,0),12))</f>
        <v/>
      </c>
      <c r="P14" s="63">
        <f>INDEX('EPM info från ansökningar'!A:AN,MATCH('Godkända ansökningar'!C:C,'EPM info från ansökningar'!A:A,0),33)</f>
        <v>44012</v>
      </c>
      <c r="Q14" s="63">
        <f>INDEX('EPM info från ansökningar'!A:AN,MATCH('Godkända ansökningar'!C:C,'EPM info från ansökningar'!A:A,0),35)</f>
        <v>44196</v>
      </c>
      <c r="R14" s="65">
        <f>INDEX('EPM info från ansökningar'!A:AN,MATCH('Godkända ansökningar'!C:C,'EPM info från ansökningar'!A:A,0),38)</f>
        <v>1500000</v>
      </c>
      <c r="S14" s="65" t="str">
        <f>INDEX('EPM info från ansökningar'!A:AN,MATCH('Godkända ansökningar'!C:C,'EPM info från ansökningar'!A:A,0),39)</f>
        <v>Nej</v>
      </c>
      <c r="T14" t="str">
        <f>INDEX('EPM info från ansökningar'!A:AN,MATCH('Godkända ansökningar'!C:C,'EPM info från ansökningar'!A:A,0),40)</f>
        <v>Ja</v>
      </c>
      <c r="U14" t="str">
        <f>INDEX('EPM diarie'!D:F,MATCH('Godkända ansökningar'!C:C,'EPM diarie'!D:D,0),3)</f>
        <v>Johan Sundström</v>
      </c>
    </row>
    <row r="15" spans="1:23" x14ac:dyDescent="0.25">
      <c r="A15" s="34" t="s">
        <v>194</v>
      </c>
      <c r="B15" s="34" t="s">
        <v>195</v>
      </c>
      <c r="C15" s="34" t="s">
        <v>312</v>
      </c>
      <c r="D15" s="34" t="s">
        <v>313</v>
      </c>
      <c r="E15" s="41" t="str">
        <f>INDEX('EPM info från ansökningar'!A:AN,MATCH('Godkända ansökningar'!C:C,'EPM info från ansökningar'!A:A,0),29)</f>
        <v>Sverige och världen är nu mitt i en pandemi med det nya coronaviruset COVID-19. Om viruset får fortsätta spridas i den takt det gör i nuläget finns beräkningar som menar att 100-tals miljoner 
människor i världen kommer att dö i förtid i sjukdomen. Till yttermera visso har det givit oöverskådliga effekter på världsekonomin samt till bristningsgränsen belastat sjukvården i de länder som drabbats hårdast av viruset. Man vet förvånansvärt lite om de faktorer som samspelar i interaktionen mellan människa och viruset. De data som finns vad gäller pandemisk coronainfektion kommer framförallt ifrån studier av tidigare än mer virulenta varianter av Coronavirus. Av 
naturliga orsaker finns extremt lite data från humanmaterial vid SARS-CoV-2 då viruset existerat endast några månader. I nuläget (19 Mars 2020) ser det ut som om COVID- 19 orsakar framförallt en ilsken och direkt virusorsakad lungskada. Enligt en rapport från amerikanska CDC har de flesta patienter avlidit därav. Det finns rapporter som också talar för att viruset orsakar omfattande skador även i andra organ såsom njurar, lever och även möjligen det centrala nervsystemet där smak och luktbortfall kan vara tidiga symptom. Om detta orsakas av ett överaktivt immunsvar eller är direkt virusorsakat är inte klarlagt.
För närvarande finns ingen specifik behandling för COVID-19 orsakad SARS-CoV-2. Genom att nå ökad kunskap om mekanismerna vid utveckling av viruspneumoni och påverkan av övriga organsystem vid 
SARS- CoV-2 tror vi att man framtiden bättre ska kunna identifiera just de personer som löper risk för allvarlig sjukdom. Till detta kommer vi att vinna kunskap i hur människan utvecklar immunitet mot viruset samt även hur människans epigenetiska (förvärvade) förmåga att aktivera inflammatoriska genetiska system kan begränsa virusets skadeverkningar. Således är patienter som har haft milda eller inga symptom minst lika intressanta ur studiesynpunkt som de patienter som har haft svåra symptom. Förhoppningsvis kan sådan förståelse även bidra till andra möjligheter till riktad behandling (genom att identifiera patienter som kan aktivera ett effektivt medfött och adaptivt försvar) för att förhindra svår sjukdom och dödsfall i pandemisk coronainfektion.</v>
      </c>
      <c r="F15" s="34" t="s">
        <v>221</v>
      </c>
      <c r="G15" s="33">
        <v>43942</v>
      </c>
      <c r="H15" s="34" t="s">
        <v>212</v>
      </c>
      <c r="I15" t="s">
        <v>161</v>
      </c>
      <c r="J15" t="str">
        <f>IF(INDEX('EPM info från ansökningar'!A:AN,MATCH('Godkända ansökningar'!C:C,'EPM info från ansökningar'!A:A,0),7)=0,"",INDEX('EPM info från ansökningar'!A:AN,MATCH('Godkända ansökningar'!C:C,'EPM info från ansökningar'!A:A,0),7))</f>
        <v>Norra</v>
      </c>
      <c r="K15" t="str">
        <f>IF(INDEX('EPM info från ansökningar'!A:AN,MATCH('Godkända ansökningar'!C:C,'EPM info från ansökningar'!A:A,0),8)=0,"",INDEX('EPM info från ansökningar'!A:AN,MATCH('Godkända ansökningar'!C:C,'EPM info från ansökningar'!A:A,0),8))</f>
        <v/>
      </c>
      <c r="L15" t="str">
        <f>IF(INDEX('EPM info från ansökningar'!A:AN,MATCH('Godkända ansökningar'!C:C,'EPM info från ansökningar'!A:A,0),9)=0,"",INDEX('EPM info från ansökningar'!A:AN,MATCH('Godkända ansökningar'!C:C,'EPM info från ansökningar'!A:A,0),9))</f>
        <v/>
      </c>
      <c r="M15" t="str">
        <f>IF(INDEX('EPM info från ansökningar'!A:AN,MATCH('Godkända ansökningar'!C:C,'EPM info från ansökningar'!A:A,0),10)=0,"",INDEX('EPM info från ansökningar'!A:AN,MATCH('Godkända ansökningar'!C:C,'EPM info från ansökningar'!A:A,0),10))</f>
        <v/>
      </c>
      <c r="N15" t="str">
        <f>IF(INDEX('EPM info från ansökningar'!A:AN,MATCH('Godkända ansökningar'!C:C,'EPM info från ansökningar'!A:A,0),11)=0,"",INDEX('EPM info från ansökningar'!A:AN,MATCH('Godkända ansökningar'!C:C,'EPM info från ansökningar'!A:A,0),11))</f>
        <v/>
      </c>
      <c r="O15" t="str">
        <f>IF(INDEX('EPM info från ansökningar'!A:AN,MATCH('Godkända ansökningar'!C:C,'EPM info från ansökningar'!A:A,0),12)=0,"",INDEX('EPM info från ansökningar'!A:AN,MATCH('Godkända ansökningar'!C:C,'EPM info från ansökningar'!A:A,0),12))</f>
        <v/>
      </c>
      <c r="P15" s="63">
        <f>INDEX('EPM info från ansökningar'!A:AN,MATCH('Godkända ansökningar'!C:C,'EPM info från ansökningar'!A:A,0),33)</f>
        <v>43936</v>
      </c>
      <c r="Q15" s="63">
        <f>INDEX('EPM info från ansökningar'!A:AN,MATCH('Godkända ansökningar'!C:C,'EPM info från ansökningar'!A:A,0),35)</f>
        <v>46126</v>
      </c>
      <c r="R15" s="65">
        <f>INDEX('EPM info från ansökningar'!A:AN,MATCH('Godkända ansökningar'!C:C,'EPM info från ansökningar'!A:A,0),38)</f>
        <v>400</v>
      </c>
      <c r="S15" s="65" t="str">
        <f>INDEX('EPM info från ansökningar'!A:AN,MATCH('Godkända ansökningar'!C:C,'EPM info från ansökningar'!A:A,0),39)</f>
        <v>Ja</v>
      </c>
      <c r="T15" t="str">
        <f>INDEX('EPM info från ansökningar'!A:AN,MATCH('Godkända ansökningar'!C:C,'EPM info från ansökningar'!A:A,0),40)</f>
        <v>Ja</v>
      </c>
      <c r="U15" t="str">
        <f>INDEX('EPM diarie'!D:F,MATCH('Godkända ansökningar'!C:C,'EPM diarie'!D:D,0),3)</f>
        <v>Johan Normark</v>
      </c>
    </row>
    <row r="16" spans="1:23" x14ac:dyDescent="0.25">
      <c r="A16" s="34" t="s">
        <v>194</v>
      </c>
      <c r="B16" s="34" t="s">
        <v>236</v>
      </c>
      <c r="C16" s="34" t="s">
        <v>316</v>
      </c>
      <c r="D16" s="34" t="s">
        <v>317</v>
      </c>
      <c r="E16" s="41" t="str">
        <f>INDEX('EPM info från ansökningar'!A:AN,MATCH('Godkända ansökningar'!C:C,'EPM info från ansökningar'!A:A,0),29)</f>
        <v xml:space="preserve">Syftet med detta forskningsprojekt är att öka kunskapen om det nyligen upptäckta coronaviruset SARS-Cov-2 som orsakar sjukdomen COVID-19. Detta sker i ett samarbete mellan Infektion och Intensivvården, Karolinska Universitetssjukhuset (K) och Centrum för Infektionsmedicin (CIM) samt Avd för Infektionssjukdomar, bägge vid Karolinska Institutet (KI), i ett konsortium, ¨COVID-19 KIK¨ konsortium. Data från patienter med COVID-19 planeras att samlas. Dessutome kommer prover att systematiskt att tas och samlas in på ett stort antal patienter på Karolinska Universitetssjukhuset med behörigt samtycke. Studier om sjukdomsförlopp, prognos och riskfaktorer av svår sjukdom studeras med kliniska data på kort och lång sikt, även genom länkning till olika nationella register. 
Prover tagna på sjukhuset i en primär vårdprovsamling kommer att lämnas ut till Karolinska Institutet efter överenskommelse i styrgruppen för COVID-19 KIK, där representanter från Infektion och Intensivvården från sjukhuset och CIM från KI finns representerade. Data och prover som godkänns för att lämnas ut, gör det utan att patienters personuppgifter (namn eller personnummer), så att enskilda personer inte ska kunna identifieras. Hur sjukdomspanorama av COVID-19 ser ut, vilka riskfaktorer inklusive genetiska som leder till svår sjukdom av SARS-Cov-2, samt hur prognosen ser ut i olika riskgrupper, även på längre sikt behöver kartläggas närmare. Mekanismerna för hur SARS-Cov-2 orsakar sjukdom i människa och hur immunförsvaret reagerar är till stor del okänt. Syftet med denna studie är således att öka förståelsen för sjukdomen COVID-19, genom att studera patienters förlopp av sjukdomen, analysera hur viruset ger upphov till COVID-19 sjukdom hos människan, eller att studera kliniska, epidemiologiska, virologiska, immunologiska eller andra markörer som kan ge svår bild av COVID-19 eller associerade tillstånd på kort och lång sikt. Vi avser även studera hur immunitet mot COVID-19 utvecklas över tiden. Med ökad kunskap kommer bättre möjligheter finnas att förutsäga risker för COVID-19 sjukdom, bedöma sjukdomsförlopp samt optimera och förutsäga risker av behandling. Ytterligare målsättning är att förstå de långsiktiga konsekvenserna av genomgången sjukdom, under akut infektion och över tid. </v>
      </c>
      <c r="F16" s="34" t="s">
        <v>319</v>
      </c>
      <c r="G16" s="33">
        <v>43943</v>
      </c>
      <c r="H16" s="34" t="s">
        <v>212</v>
      </c>
      <c r="I16" t="s">
        <v>163</v>
      </c>
      <c r="J16" t="str">
        <f>IF(INDEX('EPM info från ansökningar'!A:AN,MATCH('Godkända ansökningar'!C:C,'EPM info från ansökningar'!A:A,0),7)=0,"",INDEX('EPM info från ansökningar'!A:AN,MATCH('Godkända ansökningar'!C:C,'EPM info från ansökningar'!A:A,0),7))</f>
        <v/>
      </c>
      <c r="K16" t="str">
        <f>IF(INDEX('EPM info från ansökningar'!A:AN,MATCH('Godkända ansökningar'!C:C,'EPM info från ansökningar'!A:A,0),8)=0,"",INDEX('EPM info från ansökningar'!A:AN,MATCH('Godkända ansökningar'!C:C,'EPM info från ansökningar'!A:A,0),8))</f>
        <v/>
      </c>
      <c r="L16" t="str">
        <f>IF(INDEX('EPM info från ansökningar'!A:AN,MATCH('Godkända ansökningar'!C:C,'EPM info från ansökningar'!A:A,0),9)=0,"",INDEX('EPM info från ansökningar'!A:AN,MATCH('Godkända ansökningar'!C:C,'EPM info från ansökningar'!A:A,0),9))</f>
        <v>Stockholms</v>
      </c>
      <c r="M16" t="str">
        <f>IF(INDEX('EPM info från ansökningar'!A:AN,MATCH('Godkända ansökningar'!C:C,'EPM info från ansökningar'!A:A,0),10)=0,"",INDEX('EPM info från ansökningar'!A:AN,MATCH('Godkända ansökningar'!C:C,'EPM info från ansökningar'!A:A,0),10))</f>
        <v/>
      </c>
      <c r="N16" t="str">
        <f>IF(INDEX('EPM info från ansökningar'!A:AN,MATCH('Godkända ansökningar'!C:C,'EPM info från ansökningar'!A:A,0),11)=0,"",INDEX('EPM info från ansökningar'!A:AN,MATCH('Godkända ansökningar'!C:C,'EPM info från ansökningar'!A:A,0),11))</f>
        <v/>
      </c>
      <c r="O16" t="str">
        <f>IF(INDEX('EPM info från ansökningar'!A:AN,MATCH('Godkända ansökningar'!C:C,'EPM info från ansökningar'!A:A,0),12)=0,"",INDEX('EPM info från ansökningar'!A:AN,MATCH('Godkända ansökningar'!C:C,'EPM info från ansökningar'!A:A,0),12))</f>
        <v/>
      </c>
      <c r="P16" s="63">
        <f>INDEX('EPM info från ansökningar'!A:AN,MATCH('Godkända ansökningar'!C:C,'EPM info från ansökningar'!A:A,0),33)</f>
        <v>43943</v>
      </c>
      <c r="Q16" s="63">
        <f>INDEX('EPM info från ansökningar'!A:AN,MATCH('Godkända ansökningar'!C:C,'EPM info från ansökningar'!A:A,0),35)</f>
        <v>47595</v>
      </c>
      <c r="R16" s="65">
        <f>INDEX('EPM info från ansökningar'!A:AN,MATCH('Godkända ansökningar'!C:C,'EPM info från ansökningar'!A:A,0),38)</f>
        <v>3000</v>
      </c>
      <c r="S16" s="65" t="str">
        <f>INDEX('EPM info från ansökningar'!A:AN,MATCH('Godkända ansökningar'!C:C,'EPM info från ansökningar'!A:A,0),39)</f>
        <v xml:space="preserve">Ja/Nej          Ja endast för del 1 med insamling av retrospektiva kliniska data. För del 2 med provtagning, är barn inte inkluderade. </v>
      </c>
      <c r="T16" t="str">
        <f>INDEX('EPM info från ansökningar'!A:AN,MATCH('Godkända ansökningar'!C:C,'EPM info från ansökningar'!A:A,0),40)</f>
        <v>Ja</v>
      </c>
      <c r="U16" t="str">
        <f>INDEX('EPM diarie'!D:F,MATCH('Godkända ansökningar'!C:C,'EPM diarie'!D:D,0),3)</f>
        <v>Soo Aleman m.fl.</v>
      </c>
    </row>
    <row r="17" spans="1:21" x14ac:dyDescent="0.25">
      <c r="A17" s="34" t="s">
        <v>194</v>
      </c>
      <c r="B17" s="34" t="s">
        <v>195</v>
      </c>
      <c r="C17" s="34" t="s">
        <v>323</v>
      </c>
      <c r="D17" s="34" t="s">
        <v>324</v>
      </c>
      <c r="E17" s="41" t="str">
        <f>INDEX('EPM info från ansökningar'!A:AN,MATCH('Godkända ansökningar'!C:C,'EPM info från ansökningar'!A:A,0),29)</f>
        <v>SARS-CoV-2 är ett pandemiskt coronavirus som leder till en sjukdom som fått namnet COVID-19. Under pågående epidemi finns hos befolkningen ett fortsatt behov av sjukhusvård för andra tillstånd, 
såsom kirurgiska åkommor. Förutsättningarna för denna vård har drastiskt förändrats i Region Stockholm. En hög belastning på sjukvården, orsakat av COVID-19-epidemin har gjort att resurser har 
behövts omfördelas och elektiv verksamhet har minimerats. Därutöver råder besöksförbud på sjukhusen, skyddsmaterial och mediciner finns tidvis inte att tillgå och direktiven för hur den 
personal som träffar patienter med misstänkt eller bekräftad COVID-19 skall skydda sig förändras över tid. Denna situation är unik varför forskning saknas gällande såväl patienter som opereras 
under den pågående epidemin som upplevelser hos patienter, anhöriga och involverad vårdpersonal.
Detta projekt syftar till att generera kunskap kring vården av patienter som genomgått kirurgisk behandling under den pågående COVID-19-epidemin. De sammantagna resultaten skulle på sikt kunna 
leda till en utveckling av behandlingsstrategier samt förbättrade behandlingsresultat.</v>
      </c>
      <c r="F17" s="34" t="s">
        <v>326</v>
      </c>
      <c r="G17" s="33">
        <v>43999</v>
      </c>
      <c r="H17" s="34" t="s">
        <v>212</v>
      </c>
      <c r="I17" t="s">
        <v>163</v>
      </c>
      <c r="J17" t="str">
        <f>IF(INDEX('EPM info från ansökningar'!A:AN,MATCH('Godkända ansökningar'!C:C,'EPM info från ansökningar'!A:A,0),7)=0,"",INDEX('EPM info från ansökningar'!A:AN,MATCH('Godkända ansökningar'!C:C,'EPM info från ansökningar'!A:A,0),7))</f>
        <v/>
      </c>
      <c r="K17" t="str">
        <f>IF(INDEX('EPM info från ansökningar'!A:AN,MATCH('Godkända ansökningar'!C:C,'EPM info från ansökningar'!A:A,0),8)=0,"",INDEX('EPM info från ansökningar'!A:AN,MATCH('Godkända ansökningar'!C:C,'EPM info från ansökningar'!A:A,0),8))</f>
        <v/>
      </c>
      <c r="L17" t="str">
        <f>IF(INDEX('EPM info från ansökningar'!A:AN,MATCH('Godkända ansökningar'!C:C,'EPM info från ansökningar'!A:A,0),9)=0,"",INDEX('EPM info från ansökningar'!A:AN,MATCH('Godkända ansökningar'!C:C,'EPM info från ansökningar'!A:A,0),9))</f>
        <v>Stockholms</v>
      </c>
      <c r="M17" t="str">
        <f>IF(INDEX('EPM info från ansökningar'!A:AN,MATCH('Godkända ansökningar'!C:C,'EPM info från ansökningar'!A:A,0),10)=0,"",INDEX('EPM info från ansökningar'!A:AN,MATCH('Godkända ansökningar'!C:C,'EPM info från ansökningar'!A:A,0),10))</f>
        <v/>
      </c>
      <c r="N17" t="str">
        <f>IF(INDEX('EPM info från ansökningar'!A:AN,MATCH('Godkända ansökningar'!C:C,'EPM info från ansökningar'!A:A,0),11)=0,"",INDEX('EPM info från ansökningar'!A:AN,MATCH('Godkända ansökningar'!C:C,'EPM info från ansökningar'!A:A,0),11))</f>
        <v/>
      </c>
      <c r="O17" t="str">
        <f>IF(INDEX('EPM info från ansökningar'!A:AN,MATCH('Godkända ansökningar'!C:C,'EPM info från ansökningar'!A:A,0),12)=0,"",INDEX('EPM info från ansökningar'!A:AN,MATCH('Godkända ansökningar'!C:C,'EPM info från ansökningar'!A:A,0),12))</f>
        <v/>
      </c>
      <c r="P17" s="63">
        <f>INDEX('EPM info från ansökningar'!A:AN,MATCH('Godkända ansökningar'!C:C,'EPM info från ansökningar'!A:A,0),33)</f>
        <v>43999</v>
      </c>
      <c r="Q17" s="63" t="str">
        <f>INDEX('EPM info från ansökningar'!A:AN,MATCH('Godkända ansökningar'!C:C,'EPM info från ansökningar'!A:A,0),35)</f>
        <v>Oklart</v>
      </c>
      <c r="R17" s="65" t="str">
        <f>INDEX('EPM info från ansökningar'!A:AN,MATCH('Godkända ansökningar'!C:C,'EPM info från ansökningar'!A:A,0),38)</f>
        <v>Oklart</v>
      </c>
      <c r="S17" s="65" t="str">
        <f>INDEX('EPM info från ansökningar'!A:AN,MATCH('Godkända ansökningar'!C:C,'EPM info från ansökningar'!A:A,0),39)</f>
        <v>Ja</v>
      </c>
      <c r="T17" t="str">
        <f>INDEX('EPM info från ansökningar'!A:AN,MATCH('Godkända ansökningar'!C:C,'EPM info från ansökningar'!A:A,0),40)</f>
        <v>Ja</v>
      </c>
      <c r="U17" t="str">
        <f>INDEX('EPM diarie'!D:F,MATCH('Godkända ansökningar'!C:C,'EPM diarie'!D:D,0),3)</f>
        <v>Andreas Älgå</v>
      </c>
    </row>
    <row r="18" spans="1:21" x14ac:dyDescent="0.25">
      <c r="A18" s="34" t="s">
        <v>194</v>
      </c>
      <c r="B18" s="34" t="s">
        <v>201</v>
      </c>
      <c r="C18" s="34" t="s">
        <v>333</v>
      </c>
      <c r="D18" s="34" t="s">
        <v>334</v>
      </c>
      <c r="E18" s="41" t="str">
        <f>INDEX('EPM info från ansökningar'!A:AN,MATCH('Godkända ansökningar'!C:C,'EPM info från ansökningar'!A:A,0),29)</f>
        <v>Insjuknande i COVID-19 orsakad av SARS COV 2 är en pandemi som nu drabbar en stor del av jordens befolkning och i många fall orsakar allvarlig sjukdom och död. En överrepresentation av allvarlig sjukdom
har setts hos män och även vid förekomst av hypertoni, typ 2 diabetes och kardiovaskulär sjukdom.
Orsaken till detta är oklart. En hypotes har väckt att behandling med vissa blodtrycksänkande läkemdel som blockerar renin-angiotensin-systemet (RAS): ACE- hämmare och/eller angio-tensin receptor
blockerare(ARB) kan öka risken. Detta då viruset kopplas till ACE receptorn som är uppreglerad vid dessa behandlingar. En osäkerhet har gjort att patienter slutat ta mediciner även om organisationer som ESC gått ut med rekommendation att man ska fortsätta.
Det saknas idag välgjorda och kontrollerade studier om behandling med RAS-blockad är överrepresenterad hos patienter som insjuknar i COVID-19 och eller om det är kopplat till prognos vid allvarlig sjukdom. Det är också oklart i vilken utsträckning hypertoni är en riskfaktor vid justering för ålder</v>
      </c>
      <c r="F18" s="34" t="s">
        <v>52</v>
      </c>
      <c r="G18" s="33">
        <v>43929</v>
      </c>
      <c r="H18" s="34" t="s">
        <v>212</v>
      </c>
      <c r="I18" t="s">
        <v>163</v>
      </c>
      <c r="J18" t="str">
        <f>IF(INDEX('EPM info från ansökningar'!A:AN,MATCH('Godkända ansökningar'!C:C,'EPM info från ansökningar'!A:A,0),7)=0,"",INDEX('EPM info från ansökningar'!A:AN,MATCH('Godkända ansökningar'!C:C,'EPM info från ansökningar'!A:A,0),7))</f>
        <v/>
      </c>
      <c r="K18" t="str">
        <f>IF(INDEX('EPM info från ansökningar'!A:AN,MATCH('Godkända ansökningar'!C:C,'EPM info från ansökningar'!A:A,0),8)=0,"",INDEX('EPM info från ansökningar'!A:AN,MATCH('Godkända ansökningar'!C:C,'EPM info från ansökningar'!A:A,0),8))</f>
        <v/>
      </c>
      <c r="L18" t="str">
        <f>IF(INDEX('EPM info från ansökningar'!A:AN,MATCH('Godkända ansökningar'!C:C,'EPM info från ansökningar'!A:A,0),9)=0,"",INDEX('EPM info från ansökningar'!A:AN,MATCH('Godkända ansökningar'!C:C,'EPM info från ansökningar'!A:A,0),9))</f>
        <v>Stockholms</v>
      </c>
      <c r="M18" t="str">
        <f>IF(INDEX('EPM info från ansökningar'!A:AN,MATCH('Godkända ansökningar'!C:C,'EPM info från ansökningar'!A:A,0),10)=0,"",INDEX('EPM info från ansökningar'!A:AN,MATCH('Godkända ansökningar'!C:C,'EPM info från ansökningar'!A:A,0),10))</f>
        <v/>
      </c>
      <c r="N18" t="str">
        <f>IF(INDEX('EPM info från ansökningar'!A:AN,MATCH('Godkända ansökningar'!C:C,'EPM info från ansökningar'!A:A,0),11)=0,"",INDEX('EPM info från ansökningar'!A:AN,MATCH('Godkända ansökningar'!C:C,'EPM info från ansökningar'!A:A,0),11))</f>
        <v/>
      </c>
      <c r="O18" t="str">
        <f>IF(INDEX('EPM info från ansökningar'!A:AN,MATCH('Godkända ansökningar'!C:C,'EPM info från ansökningar'!A:A,0),12)=0,"",INDEX('EPM info från ansökningar'!A:AN,MATCH('Godkända ansökningar'!C:C,'EPM info från ansökningar'!A:A,0),12))</f>
        <v/>
      </c>
      <c r="P18" s="63">
        <f>INDEX('EPM info från ansökningar'!A:AN,MATCH('Godkända ansökningar'!C:C,'EPM info från ansökningar'!A:A,0),33)</f>
        <v>43929</v>
      </c>
      <c r="Q18" s="63">
        <f>INDEX('EPM info från ansökningar'!A:AN,MATCH('Godkända ansökningar'!C:C,'EPM info från ansökningar'!A:A,0),35)</f>
        <v>44196</v>
      </c>
      <c r="R18" s="65" t="str">
        <f>INDEX('EPM info från ansökningar'!A:AN,MATCH('Godkända ansökningar'!C:C,'EPM info från ansökningar'!A:A,0),38)</f>
        <v>Oklart</v>
      </c>
      <c r="S18" s="65" t="str">
        <f>INDEX('EPM info från ansökningar'!A:AN,MATCH('Godkända ansökningar'!C:C,'EPM info från ansökningar'!A:A,0),39)</f>
        <v>Nej</v>
      </c>
      <c r="T18" t="str">
        <f>INDEX('EPM info från ansökningar'!A:AN,MATCH('Godkända ansökningar'!C:C,'EPM info från ansökningar'!A:A,0),40)</f>
        <v>Ja</v>
      </c>
      <c r="U18" t="str">
        <f>INDEX('EPM diarie'!D:F,MATCH('Godkända ansökningar'!C:C,'EPM diarie'!D:D,0),3)</f>
        <v>Per Svensson</v>
      </c>
    </row>
    <row r="19" spans="1:21" x14ac:dyDescent="0.25">
      <c r="A19" s="34" t="s">
        <v>194</v>
      </c>
      <c r="B19" s="34" t="s">
        <v>237</v>
      </c>
      <c r="C19" s="34" t="s">
        <v>5</v>
      </c>
      <c r="D19" s="34" t="s">
        <v>341</v>
      </c>
      <c r="E19" s="41" t="str">
        <f>INDEX('EPM info från ansökningar'!A:AN,MATCH('Godkända ansökningar'!C:C,'EPM info från ansökningar'!A:A,0),29)</f>
        <v>Patienter med allvarlig luftvägsinfektion orsakad av SARS-CoV-2 (COVID-19) kräver vård i respirator för att syresätta sig. Under SARS-CoV-1 utbrottet 2004 testades behandling med inhalerad kväveoxid (iNO) på 14 patienter i Beijing (Clinical Infectious Diseases, Volume 39, Issue 10, 15 November 2004, Pages 1531–1535, https://doi.org/10.1086/425357). Studien visade god effekt på de behandlade patienternas syresättning som kvarstod efter att behandlingen avslutats. Vi vill testa om iNO har samma effekt hos patienter med COVID-19 som vårdas i respirator. Detta är en Svensk delstudie av en klinisk prövning (NCT04306393) som samordnas av Massachusetts General Hospital, Boston, USA.</v>
      </c>
      <c r="F19" s="34" t="s">
        <v>34</v>
      </c>
      <c r="G19" s="33">
        <v>43928</v>
      </c>
      <c r="H19" s="34" t="s">
        <v>199</v>
      </c>
      <c r="I19" t="s">
        <v>163</v>
      </c>
      <c r="J19" t="str">
        <f>IF(INDEX('EPM info från ansökningar'!A:AN,MATCH('Godkända ansökningar'!C:C,'EPM info från ansökningar'!A:A,0),7)=0,"",INDEX('EPM info från ansökningar'!A:AN,MATCH('Godkända ansökningar'!C:C,'EPM info från ansökningar'!A:A,0),7))</f>
        <v/>
      </c>
      <c r="K19" t="str">
        <f>IF(INDEX('EPM info från ansökningar'!A:AN,MATCH('Godkända ansökningar'!C:C,'EPM info från ansökningar'!A:A,0),8)=0,"",INDEX('EPM info från ansökningar'!A:AN,MATCH('Godkända ansökningar'!C:C,'EPM info från ansökningar'!A:A,0),8))</f>
        <v/>
      </c>
      <c r="L19" t="str">
        <f>IF(INDEX('EPM info från ansökningar'!A:AN,MATCH('Godkända ansökningar'!C:C,'EPM info från ansökningar'!A:A,0),9)=0,"",INDEX('EPM info från ansökningar'!A:AN,MATCH('Godkända ansökningar'!C:C,'EPM info från ansökningar'!A:A,0),9))</f>
        <v>Stockholms</v>
      </c>
      <c r="M19" t="str">
        <f>IF(INDEX('EPM info från ansökningar'!A:AN,MATCH('Godkända ansökningar'!C:C,'EPM info från ansökningar'!A:A,0),10)=0,"",INDEX('EPM info från ansökningar'!A:AN,MATCH('Godkända ansökningar'!C:C,'EPM info från ansökningar'!A:A,0),10))</f>
        <v/>
      </c>
      <c r="N19" t="str">
        <f>IF(INDEX('EPM info från ansökningar'!A:AN,MATCH('Godkända ansökningar'!C:C,'EPM info från ansökningar'!A:A,0),11)=0,"",INDEX('EPM info från ansökningar'!A:AN,MATCH('Godkända ansökningar'!C:C,'EPM info från ansökningar'!A:A,0),11))</f>
        <v/>
      </c>
      <c r="O19" t="str">
        <f>IF(INDEX('EPM info från ansökningar'!A:AN,MATCH('Godkända ansökningar'!C:C,'EPM info från ansökningar'!A:A,0),12)=0,"",INDEX('EPM info från ansökningar'!A:AN,MATCH('Godkända ansökningar'!C:C,'EPM info från ansökningar'!A:A,0),12))</f>
        <v/>
      </c>
      <c r="P19" s="63">
        <f>INDEX('EPM info från ansökningar'!A:AN,MATCH('Godkända ansökningar'!C:C,'EPM info från ansökningar'!A:A,0),33)</f>
        <v>43928</v>
      </c>
      <c r="Q19" s="63">
        <f>INDEX('EPM info från ansökningar'!A:AN,MATCH('Godkända ansökningar'!C:C,'EPM info från ansökningar'!A:A,0),35)</f>
        <v>44196</v>
      </c>
      <c r="R19" s="65">
        <f>INDEX('EPM info från ansökningar'!A:AN,MATCH('Godkända ansökningar'!C:C,'EPM info från ansökningar'!A:A,0),38)</f>
        <v>40</v>
      </c>
      <c r="S19" s="65" t="str">
        <f>INDEX('EPM info från ansökningar'!A:AN,MATCH('Godkända ansökningar'!C:C,'EPM info från ansökningar'!A:A,0),39)</f>
        <v>Nej</v>
      </c>
      <c r="T19" t="str">
        <f>INDEX('EPM info från ansökningar'!A:AN,MATCH('Godkända ansökningar'!C:C,'EPM info från ansökningar'!A:A,0),40)</f>
        <v>Nej</v>
      </c>
      <c r="U19" t="str">
        <f>INDEX('EPM diarie'!D:F,MATCH('Godkända ansökningar'!C:C,'EPM diarie'!D:D,0),3)</f>
        <v>Göran Hedenstierna</v>
      </c>
    </row>
    <row r="20" spans="1:21" x14ac:dyDescent="0.25">
      <c r="A20" s="34" t="s">
        <v>194</v>
      </c>
      <c r="B20" s="34" t="s">
        <v>201</v>
      </c>
      <c r="C20" s="34" t="s">
        <v>350</v>
      </c>
      <c r="D20" s="34" t="s">
        <v>351</v>
      </c>
      <c r="E20" s="41" t="str">
        <f>INDEX('EPM info från ansökningar'!A:AN,MATCH('Godkända ansökningar'!C:C,'EPM info från ansökningar'!A:A,0),29)</f>
        <v>Syftet med projektet är studera antikroppssvaret mot SARS-CoV-2 hos normala blod/plasmagivare som har genomgått infektion och tillfrisknat. Vidare kommer vi klona monoklonala antikroppar mot viruset från B lymfocyter som vi isolerar från från dessa givare och analysera egenskaperna hos dessa antikroppar. Vi kommer bland annat undersöka om vi kan identifera antikroppskloner med bred neutraliserande effekt mot SARS-CoV-2. Detta görs för att lägga grunden till möjlig framtida passiv immunterapi.</v>
      </c>
      <c r="F20" s="34" t="s">
        <v>52</v>
      </c>
      <c r="G20" s="33">
        <v>43938</v>
      </c>
      <c r="H20" s="34" t="s">
        <v>212</v>
      </c>
      <c r="I20" t="s">
        <v>163</v>
      </c>
      <c r="J20" t="str">
        <f>IF(INDEX('EPM info från ansökningar'!A:AN,MATCH('Godkända ansökningar'!C:C,'EPM info från ansökningar'!A:A,0),7)=0,"",INDEX('EPM info från ansökningar'!A:AN,MATCH('Godkända ansökningar'!C:C,'EPM info från ansökningar'!A:A,0),7))</f>
        <v/>
      </c>
      <c r="K20" t="str">
        <f>IF(INDEX('EPM info från ansökningar'!A:AN,MATCH('Godkända ansökningar'!C:C,'EPM info från ansökningar'!A:A,0),8)=0,"",INDEX('EPM info från ansökningar'!A:AN,MATCH('Godkända ansökningar'!C:C,'EPM info från ansökningar'!A:A,0),8))</f>
        <v/>
      </c>
      <c r="L20" t="str">
        <f>IF(INDEX('EPM info från ansökningar'!A:AN,MATCH('Godkända ansökningar'!C:C,'EPM info från ansökningar'!A:A,0),9)=0,"",INDEX('EPM info från ansökningar'!A:AN,MATCH('Godkända ansökningar'!C:C,'EPM info från ansökningar'!A:A,0),9))</f>
        <v>Stockholms</v>
      </c>
      <c r="M20" t="str">
        <f>IF(INDEX('EPM info från ansökningar'!A:AN,MATCH('Godkända ansökningar'!C:C,'EPM info från ansökningar'!A:A,0),10)=0,"",INDEX('EPM info från ansökningar'!A:AN,MATCH('Godkända ansökningar'!C:C,'EPM info från ansökningar'!A:A,0),10))</f>
        <v/>
      </c>
      <c r="N20" t="str">
        <f>IF(INDEX('EPM info från ansökningar'!A:AN,MATCH('Godkända ansökningar'!C:C,'EPM info från ansökningar'!A:A,0),11)=0,"",INDEX('EPM info från ansökningar'!A:AN,MATCH('Godkända ansökningar'!C:C,'EPM info från ansökningar'!A:A,0),11))</f>
        <v/>
      </c>
      <c r="O20" t="str">
        <f>IF(INDEX('EPM info från ansökningar'!A:AN,MATCH('Godkända ansökningar'!C:C,'EPM info från ansökningar'!A:A,0),12)=0,"",INDEX('EPM info från ansökningar'!A:AN,MATCH('Godkända ansökningar'!C:C,'EPM info från ansökningar'!A:A,0),12))</f>
        <v/>
      </c>
      <c r="P20" s="63">
        <f>INDEX('EPM info från ansökningar'!A:AN,MATCH('Godkända ansökningar'!C:C,'EPM info från ansökningar'!A:A,0),33)</f>
        <v>43936</v>
      </c>
      <c r="Q20" s="63">
        <f>INDEX('EPM info från ansökningar'!A:AN,MATCH('Godkända ansökningar'!C:C,'EPM info från ansökningar'!A:A,0),35)</f>
        <v>44651</v>
      </c>
      <c r="R20" s="65">
        <f>INDEX('EPM info från ansökningar'!A:AN,MATCH('Godkända ansökningar'!C:C,'EPM info från ansökningar'!A:A,0),38)</f>
        <v>25</v>
      </c>
      <c r="S20" s="65" t="str">
        <f>INDEX('EPM info från ansökningar'!A:AN,MATCH('Godkända ansökningar'!C:C,'EPM info från ansökningar'!A:A,0),39)</f>
        <v>Nej</v>
      </c>
      <c r="T20" t="str">
        <f>INDEX('EPM info från ansökningar'!A:AN,MATCH('Godkända ansökningar'!C:C,'EPM info från ansökningar'!A:A,0),40)</f>
        <v>Nej</v>
      </c>
      <c r="U20" t="str">
        <f>INDEX('EPM diarie'!D:F,MATCH('Godkända ansökningar'!C:C,'EPM diarie'!D:D,0),3)</f>
        <v>Qiang Pan-Hammarström</v>
      </c>
    </row>
    <row r="21" spans="1:21" x14ac:dyDescent="0.25">
      <c r="A21" s="34" t="s">
        <v>194</v>
      </c>
      <c r="B21" s="34" t="s">
        <v>195</v>
      </c>
      <c r="C21" s="34" t="s">
        <v>352</v>
      </c>
      <c r="D21" s="34" t="s">
        <v>353</v>
      </c>
      <c r="E21" s="41" t="str">
        <f>INDEX('EPM info från ansökningar'!A:AN,MATCH('Godkända ansökningar'!C:C,'EPM info från ansökningar'!A:A,0),29)</f>
        <v>En global pandemi av SARS-CoV-2 infektion orsakar COVID-19 sjukdom med hög dödlighet över hela världen. Trycket på akutsjukvården är stor och i nuläget har Sverige 214 fall av svårt eller kritiskt sjuka i
COVID-19 (källa: www.worldometers.info/coronavirus; 28 mars, 2020, kl. 16.14). Vi har mycket bristande kännedom om hur infektionen sprids i sjukvården och det är helt nödvändig kunskap för att kunna planera en god och patientsäker vård. Vi vill tillfråga personal och patienter vid akutsjukhus i Stockholms län om att delta i en undersökning om de har pågående eller genomgången SARS-CoV-2 infektion, för att förstå hur infektionen sprids i sjukvården.</v>
      </c>
      <c r="F21" s="34" t="s">
        <v>34</v>
      </c>
      <c r="G21" s="33">
        <v>43929</v>
      </c>
      <c r="H21" s="34" t="s">
        <v>212</v>
      </c>
      <c r="I21" t="s">
        <v>163</v>
      </c>
      <c r="J21" t="str">
        <f>IF(INDEX('EPM info från ansökningar'!A:AN,MATCH('Godkända ansökningar'!C:C,'EPM info från ansökningar'!A:A,0),7)=0,"",INDEX('EPM info från ansökningar'!A:AN,MATCH('Godkända ansökningar'!C:C,'EPM info från ansökningar'!A:A,0),7))</f>
        <v/>
      </c>
      <c r="K21" t="str">
        <f>IF(INDEX('EPM info från ansökningar'!A:AN,MATCH('Godkända ansökningar'!C:C,'EPM info från ansökningar'!A:A,0),8)=0,"",INDEX('EPM info från ansökningar'!A:AN,MATCH('Godkända ansökningar'!C:C,'EPM info från ansökningar'!A:A,0),8))</f>
        <v/>
      </c>
      <c r="L21" t="str">
        <f>IF(INDEX('EPM info från ansökningar'!A:AN,MATCH('Godkända ansökningar'!C:C,'EPM info från ansökningar'!A:A,0),9)=0,"",INDEX('EPM info från ansökningar'!A:AN,MATCH('Godkända ansökningar'!C:C,'EPM info från ansökningar'!A:A,0),9))</f>
        <v>Stockholms</v>
      </c>
      <c r="M21" t="str">
        <f>IF(INDEX('EPM info från ansökningar'!A:AN,MATCH('Godkända ansökningar'!C:C,'EPM info från ansökningar'!A:A,0),10)=0,"",INDEX('EPM info från ansökningar'!A:AN,MATCH('Godkända ansökningar'!C:C,'EPM info från ansökningar'!A:A,0),10))</f>
        <v/>
      </c>
      <c r="N21" t="str">
        <f>IF(INDEX('EPM info från ansökningar'!A:AN,MATCH('Godkända ansökningar'!C:C,'EPM info från ansökningar'!A:A,0),11)=0,"",INDEX('EPM info från ansökningar'!A:AN,MATCH('Godkända ansökningar'!C:C,'EPM info från ansökningar'!A:A,0),11))</f>
        <v/>
      </c>
      <c r="O21" t="str">
        <f>IF(INDEX('EPM info från ansökningar'!A:AN,MATCH('Godkända ansökningar'!C:C,'EPM info från ansökningar'!A:A,0),12)=0,"",INDEX('EPM info från ansökningar'!A:AN,MATCH('Godkända ansökningar'!C:C,'EPM info från ansökningar'!A:A,0),12))</f>
        <v/>
      </c>
      <c r="P21" s="63">
        <f>INDEX('EPM info från ansökningar'!A:AN,MATCH('Godkända ansökningar'!C:C,'EPM info från ansökningar'!A:A,0),33)</f>
        <v>43929</v>
      </c>
      <c r="Q21" s="63">
        <f>INDEX('EPM info från ansökningar'!A:AN,MATCH('Godkända ansökningar'!C:C,'EPM info från ansökningar'!A:A,0),35)</f>
        <v>44196</v>
      </c>
      <c r="R21" s="65">
        <f>INDEX('EPM info från ansökningar'!A:AN,MATCH('Godkända ansökningar'!C:C,'EPM info från ansökningar'!A:A,0),38)</f>
        <v>20000</v>
      </c>
      <c r="S21" s="65" t="str">
        <f>INDEX('EPM info från ansökningar'!A:AN,MATCH('Godkända ansökningar'!C:C,'EPM info från ansökningar'!A:A,0),39)</f>
        <v>Nej</v>
      </c>
      <c r="T21" t="str">
        <f>INDEX('EPM info från ansökningar'!A:AN,MATCH('Godkända ansökningar'!C:C,'EPM info från ansökningar'!A:A,0),40)</f>
        <v>Nej</v>
      </c>
      <c r="U21" t="str">
        <f>INDEX('EPM diarie'!D:F,MATCH('Godkända ansökningar'!C:C,'EPM diarie'!D:D,0),3)</f>
        <v>Joakim Dillner</v>
      </c>
    </row>
    <row r="22" spans="1:21" x14ac:dyDescent="0.25">
      <c r="A22" s="34" t="s">
        <v>194</v>
      </c>
      <c r="B22" s="34" t="s">
        <v>195</v>
      </c>
      <c r="C22" s="34" t="s">
        <v>368</v>
      </c>
      <c r="D22" s="34" t="s">
        <v>369</v>
      </c>
      <c r="E22" s="41" t="str">
        <f>INDEX('EPM info från ansökningar'!A:AN,MATCH('Godkända ansökningar'!C:C,'EPM info från ansökningar'!A:A,0),29)</f>
        <v>Genom att titta på serologiskt svar mot SARS-CoV-2, det virus som orsakar COVID-19, vill vi så snabbt som möjligt kartlägga hur stor del av befolkningen som redan haft COVID-19 och redan utvecklat 
immunitet. Pilotstudier visar att över hälften av de som infekterats inte uppvisar symptom, vilket innebär att de ovetandes om detta kan ha smitta många personer.
Vi forskar på kroniska inflammatoriska sjukdomar och patienter som har immunomoduleranade behandling. Många av dessa patienter är extra oroliga nu och vi har inte tillräckligt med evidens för att kunna säga hur sjukdomen och behandlingen de har påverkar COVID-19. Tills vidare har neurologerna för MS patienterna rekommenderat att nya infusioner med rituximab, ett läkemedel som tar bort alla B-celler, skjutits upp i väntan på mer kunskap.
Vi vill kunna erbjuda våra patienter en serologitest för coronavirusinfektion, som kan visa om de har haft sjukdomen och sedan även följa upp om utvecklande av immunitet de närmaste två åren, både för de med och de utan immunomodulerande behandling. Därför är det viktigt att komma igång med detta omgående. Vi kan också ställa oss till förfogande för att hjälpa till att mass-testa personal på KI, personal i hälso-och sjukvård, personer i andra samhällsbärande funktioner, för anställda i företag och även för andra som individer som är friska (inte har COVID-19 symtom). På så sätt kan 
vi avlasta rutinlabben på sjukhusen, eftersom de behöver prioritera de som är sjuka och som behöver vård i första hand. Vår kapacitet för att utföra serologitester i Sverige är begränsad och därför måste alla som har laboratorium för detta hjälpas åt i detta akuta skede.
Eftersom vi är ett forskningslabb så kan vi snabbt köpa de kommersiella testerna, även de som inte är ackrediterade, och få fram värdefulla primära data, dels direkt för personalen och även framöver 
i pågående forskning. Tester som blir klara först om några veckor kommer inte att hjälpa oss i detta akuta läge, där vi behöver all data vi kan få för att kunna fatta rätt beslut. Nu gäller det att kunna bromsa vad som kan bli en ekonomisk kris den kommande veckan och ge beslutsfattare underlag för vilka åtgärder som är relevanta.
Vi kan med vår långa erfarenhet att validera tester för anti-läkemedelsantikroppar också hjälpa till med råd, analys och tolkning av olika serologiska metoder, samt harmonisering emellan 
laboratorium i Sverige och internationellt. Vi kan dela med oss av humant serum från vår biobank, som kan användas som negativa kontroller, vilket kommer att behövas för att validera de nya 
serologiska testmetoder som man tar fram nu. Projektet kan starta omgående och resultaten kan direkt bli tillgängliga för personal, läkare, patienter och beslutsfattare.</v>
      </c>
      <c r="F22" s="34" t="s">
        <v>52</v>
      </c>
      <c r="G22" s="33">
        <v>43944</v>
      </c>
      <c r="H22" s="34" t="s">
        <v>212</v>
      </c>
      <c r="I22" t="s">
        <v>163</v>
      </c>
      <c r="J22" t="str">
        <f>IF(INDEX('EPM info från ansökningar'!A:AN,MATCH('Godkända ansökningar'!C:C,'EPM info från ansökningar'!A:A,0),7)=0,"",INDEX('EPM info från ansökningar'!A:AN,MATCH('Godkända ansökningar'!C:C,'EPM info från ansökningar'!A:A,0),7))</f>
        <v/>
      </c>
      <c r="K22" t="str">
        <f>IF(INDEX('EPM info från ansökningar'!A:AN,MATCH('Godkända ansökningar'!C:C,'EPM info från ansökningar'!A:A,0),8)=0,"",INDEX('EPM info från ansökningar'!A:AN,MATCH('Godkända ansökningar'!C:C,'EPM info från ansökningar'!A:A,0),8))</f>
        <v/>
      </c>
      <c r="L22" t="str">
        <f>IF(INDEX('EPM info från ansökningar'!A:AN,MATCH('Godkända ansökningar'!C:C,'EPM info från ansökningar'!A:A,0),9)=0,"",INDEX('EPM info från ansökningar'!A:AN,MATCH('Godkända ansökningar'!C:C,'EPM info från ansökningar'!A:A,0),9))</f>
        <v>Stockholms</v>
      </c>
      <c r="M22" t="str">
        <f>IF(INDEX('EPM info från ansökningar'!A:AN,MATCH('Godkända ansökningar'!C:C,'EPM info från ansökningar'!A:A,0),10)=0,"",INDEX('EPM info från ansökningar'!A:AN,MATCH('Godkända ansökningar'!C:C,'EPM info från ansökningar'!A:A,0),10))</f>
        <v/>
      </c>
      <c r="N22" t="str">
        <f>IF(INDEX('EPM info från ansökningar'!A:AN,MATCH('Godkända ansökningar'!C:C,'EPM info från ansökningar'!A:A,0),11)=0,"",INDEX('EPM info från ansökningar'!A:AN,MATCH('Godkända ansökningar'!C:C,'EPM info från ansökningar'!A:A,0),11))</f>
        <v/>
      </c>
      <c r="O22" t="str">
        <f>IF(INDEX('EPM info från ansökningar'!A:AN,MATCH('Godkända ansökningar'!C:C,'EPM info från ansökningar'!A:A,0),12)=0,"",INDEX('EPM info från ansökningar'!A:AN,MATCH('Godkända ansökningar'!C:C,'EPM info från ansökningar'!A:A,0),12))</f>
        <v/>
      </c>
      <c r="P22" s="63">
        <f>INDEX('EPM info från ansökningar'!A:AN,MATCH('Godkända ansökningar'!C:C,'EPM info från ansökningar'!A:A,0),33)</f>
        <v>43922</v>
      </c>
      <c r="Q22" s="63">
        <f>INDEX('EPM info från ansökningar'!A:AN,MATCH('Godkända ansökningar'!C:C,'EPM info från ansökningar'!A:A,0),35)</f>
        <v>44915</v>
      </c>
      <c r="R22" s="65" t="str">
        <f>INDEX('EPM info från ansökningar'!A:AN,MATCH('Godkända ansökningar'!C:C,'EPM info från ansökningar'!A:A,0),38)</f>
        <v>Oklart</v>
      </c>
      <c r="S22" s="65" t="str">
        <f>INDEX('EPM info från ansökningar'!A:AN,MATCH('Godkända ansökningar'!C:C,'EPM info från ansökningar'!A:A,0),39)</f>
        <v>Nej</v>
      </c>
      <c r="T22" t="str">
        <f>INDEX('EPM info från ansökningar'!A:AN,MATCH('Godkända ansökningar'!C:C,'EPM info från ansökningar'!A:A,0),40)</f>
        <v>Ja</v>
      </c>
      <c r="U22" t="str">
        <f>INDEX('EPM diarie'!D:F,MATCH('Godkända ansökningar'!C:C,'EPM diarie'!D:D,0),3)</f>
        <v>Anna Fogdell-Hahn</v>
      </c>
    </row>
    <row r="23" spans="1:21" x14ac:dyDescent="0.25">
      <c r="A23" s="34" t="s">
        <v>194</v>
      </c>
      <c r="B23" s="34" t="s">
        <v>195</v>
      </c>
      <c r="C23" s="34" t="s">
        <v>374</v>
      </c>
      <c r="D23" s="34" t="s">
        <v>375</v>
      </c>
      <c r="E23" s="41" t="str">
        <f>INDEX('EPM info från ansökningar'!A:AN,MATCH('Godkända ansökningar'!C:C,'EPM info från ansökningar'!A:A,0),29)</f>
        <v xml:space="preserve">COVID-19 (SARS-CoV-2) är ett nytt virus som snabbt sprider sig över hela världen. Effekten på samhället är enorm, och stor oro finns över hur sjukvården ska kunna hantera denna pandemi, nu och på sikt. 
Upp till 85% av alla infekterade individer kan vara odokumenterade, och uppvisar inga eller endast lindriga symptom. Detta utgör ett stort problem då vi i dagsläget inte vet huruvida infekterade individer utan eller med milda symtom smittar andra. Detta är särkilt oroväckande då individer som arbetar inom sjukvården eller äldreomsorgen kan utgöra en smittorisk utan att veta om det. Det är därför av ytterska vikt att kunna identifiera huruvida en individ har varit infekterad av SARS-CoV-2 och eventuellt utvecklat immunitet. Information om hur stor andel av en befolkning som är immun skulle också ge viktig kunskap om pandemin och dess skede. På KTH utvecklar Sophia Hober och hennes forskargrupp en snabb och kostnadseffektiv immunitetsassay.
En andel individer som infekteras av SARS-CoV-2 blir svårt sjuka. Detta gäller främst äldre individer och individer med många bakomliggande sjukdomar, men allt mer data talar för att även unga och friska individer kan drabbas hårt, och till och med avlida i en infektion med SARS-CoV-2. Vi vet dock än så länge väldigt lite om varför vissa individer drabbas hårdare än andra. Det finns här ett stort kliniskt behov av prognostiska markörer, för att snabbt kunna identifiera patienter med störst behov av en hög vårdnivå. Kunskap om prognistiska biomarkörer, och dess förlopp under sjukdomen, kan också ge viktig information som kan ligga till grund för studier som undersöker både redan godkända och nya behandlingsalternativ.
Denna studie syftar till att samla in blodprover från två kohorter: 1) upprepade blodprover från 500 patienter som vårdas inneliggande på Danderyds sjukhus pga SARS-CoV-2 infektion, och 2) individer som är anställda på Danderyds sjukhus och har ett patientnära arbete. Det övergripande målen med studien är dels att utveckla och validera en immunitetsassay, och dels att samla en biobank av blodprover från SARS-CoV-2-infekterade patienter (upprepade blodprover under sjukdomens gång) för att studera prognostiska biomarkörer. Dessa biomarkörer kommer att studeras i relation till kliniskt förlopp under vårdtiden, såsom ökat syrgasbehov, utveckling av ARDS, och mortalitet.  </v>
      </c>
      <c r="F23" s="34" t="s">
        <v>145</v>
      </c>
      <c r="G23" s="33">
        <v>43929</v>
      </c>
      <c r="H23" s="34" t="s">
        <v>199</v>
      </c>
      <c r="I23" t="s">
        <v>163</v>
      </c>
      <c r="J23" t="str">
        <f>IF(INDEX('EPM info från ansökningar'!A:AN,MATCH('Godkända ansökningar'!C:C,'EPM info från ansökningar'!A:A,0),7)=0,"",INDEX('EPM info från ansökningar'!A:AN,MATCH('Godkända ansökningar'!C:C,'EPM info från ansökningar'!A:A,0),7))</f>
        <v/>
      </c>
      <c r="K23" t="str">
        <f>IF(INDEX('EPM info från ansökningar'!A:AN,MATCH('Godkända ansökningar'!C:C,'EPM info från ansökningar'!A:A,0),8)=0,"",INDEX('EPM info från ansökningar'!A:AN,MATCH('Godkända ansökningar'!C:C,'EPM info från ansökningar'!A:A,0),8))</f>
        <v/>
      </c>
      <c r="L23" t="str">
        <f>IF(INDEX('EPM info från ansökningar'!A:AN,MATCH('Godkända ansökningar'!C:C,'EPM info från ansökningar'!A:A,0),9)=0,"",INDEX('EPM info från ansökningar'!A:AN,MATCH('Godkända ansökningar'!C:C,'EPM info från ansökningar'!A:A,0),9))</f>
        <v>Stockholms</v>
      </c>
      <c r="M23" t="str">
        <f>IF(INDEX('EPM info från ansökningar'!A:AN,MATCH('Godkända ansökningar'!C:C,'EPM info från ansökningar'!A:A,0),10)=0,"",INDEX('EPM info från ansökningar'!A:AN,MATCH('Godkända ansökningar'!C:C,'EPM info från ansökningar'!A:A,0),10))</f>
        <v/>
      </c>
      <c r="N23" t="str">
        <f>IF(INDEX('EPM info från ansökningar'!A:AN,MATCH('Godkända ansökningar'!C:C,'EPM info från ansökningar'!A:A,0),11)=0,"",INDEX('EPM info från ansökningar'!A:AN,MATCH('Godkända ansökningar'!C:C,'EPM info från ansökningar'!A:A,0),11))</f>
        <v/>
      </c>
      <c r="O23" t="str">
        <f>IF(INDEX('EPM info från ansökningar'!A:AN,MATCH('Godkända ansökningar'!C:C,'EPM info från ansökningar'!A:A,0),12)=0,"",INDEX('EPM info från ansökningar'!A:AN,MATCH('Godkända ansökningar'!C:C,'EPM info från ansökningar'!A:A,0),12))</f>
        <v/>
      </c>
      <c r="P23" s="63">
        <f>INDEX('EPM info från ansökningar'!A:AN,MATCH('Godkända ansökningar'!C:C,'EPM info från ansökningar'!A:A,0),33)</f>
        <v>43929</v>
      </c>
      <c r="Q23" s="63">
        <f>INDEX('EPM info från ansökningar'!A:AN,MATCH('Godkända ansökningar'!C:C,'EPM info från ansökningar'!A:A,0),35)</f>
        <v>45291</v>
      </c>
      <c r="R23" s="65">
        <f>INDEX('EPM info från ansökningar'!A:AN,MATCH('Godkända ansökningar'!C:C,'EPM info från ansökningar'!A:A,0),38)</f>
        <v>2500</v>
      </c>
      <c r="S23" s="65" t="str">
        <f>INDEX('EPM info från ansökningar'!A:AN,MATCH('Godkända ansökningar'!C:C,'EPM info från ansökningar'!A:A,0),39)</f>
        <v>Nej</v>
      </c>
      <c r="T23" t="str">
        <f>INDEX('EPM info från ansökningar'!A:AN,MATCH('Godkända ansökningar'!C:C,'EPM info från ansökningar'!A:A,0),40)</f>
        <v>Nej</v>
      </c>
      <c r="U23" t="str">
        <f>INDEX('EPM diarie'!D:F,MATCH('Godkända ansökningar'!C:C,'EPM diarie'!D:D,0),3)</f>
        <v>Charlotte Thålin</v>
      </c>
    </row>
    <row r="24" spans="1:21" x14ac:dyDescent="0.25">
      <c r="A24" s="34" t="s">
        <v>194</v>
      </c>
      <c r="B24" s="34" t="s">
        <v>195</v>
      </c>
      <c r="C24" s="34" t="s">
        <v>377</v>
      </c>
      <c r="D24" s="34" t="s">
        <v>378</v>
      </c>
      <c r="E24" s="41" t="str">
        <f>INDEX('EPM info från ansökningar'!A:AN,MATCH('Godkända ansökningar'!C:C,'EPM info från ansökningar'!A:A,0),29)</f>
        <v>Coronaviruset severe acute respiratory syndrome coronavirus 2 (SARS-CoV-2) som orsakar sjukdomen coronavirus disease 2019 (COVID-19), upptäcktes i Wuhan i Kina 2019 och har sedan dess spritts globalt och resulterat i en allvarlig pandemi. En majoritet av de som smittas av viruset får endast milda symptom likt en vanlig förkylning, men hos en minoritet av patienter så resulterar infektionen i en allvarlig lunginflammation och multiorgan svikt i behov av intensivvård. De viktigaste riskfaktorerna för att utveckla svår sjukdom är hög ålder och somatisk sjuklighet (tex. hjärt-kärlsjukdom, diabetes, KOL, nedsatt immunförsvar), men huruvida det finns någon genetisk markör som höjer risken för allvarlig sjukdom är inte känt. I detta forskningsprojekt kommer vi att inkludera COVID-19-patienter som utvecklat så pass allvarlig sjukdom att det krävts inläggning på sjukhus. Patienterna kommer tillfrågas om att lämna blodprov för genetisk analys, samt att ge inblandade forskare tillgång till att följa dem i journaler retrospektivt och prospektivt. Patienternas prover kommer bidra till två olika studier. I den första studien, kommer vi genomföra en egen analys av vårt insamlade material för att studera allellfrekvens för á priori definierade riskgener, bland annat två gener (ACE2 och TMPRSS2) som trots vara inblandade i virusets inträde i cellen. De specifika riskgenerna som undersöks á priori kan komma att utökas i och med att ny forskning på området publiceras För det andra, så kommer insamlad data även att bidra till en internationell genomvid associations-studie (COVID-19 Host Genetics Initiative) där flertalet internationella forskargrupper också bidrar med liknande information.</v>
      </c>
      <c r="F24" s="34" t="s">
        <v>52</v>
      </c>
      <c r="G24" s="33">
        <v>43936</v>
      </c>
      <c r="H24" s="34" t="s">
        <v>199</v>
      </c>
      <c r="I24" t="s">
        <v>163</v>
      </c>
      <c r="J24" t="str">
        <f>IF(INDEX('EPM info från ansökningar'!A:AN,MATCH('Godkända ansökningar'!C:C,'EPM info från ansökningar'!A:A,0),7)=0,"",INDEX('EPM info från ansökningar'!A:AN,MATCH('Godkända ansökningar'!C:C,'EPM info från ansökningar'!A:A,0),7))</f>
        <v/>
      </c>
      <c r="K24" t="str">
        <f>IF(INDEX('EPM info från ansökningar'!A:AN,MATCH('Godkända ansökningar'!C:C,'EPM info från ansökningar'!A:A,0),8)=0,"",INDEX('EPM info från ansökningar'!A:AN,MATCH('Godkända ansökningar'!C:C,'EPM info från ansökningar'!A:A,0),8))</f>
        <v/>
      </c>
      <c r="L24" t="str">
        <f>IF(INDEX('EPM info från ansökningar'!A:AN,MATCH('Godkända ansökningar'!C:C,'EPM info från ansökningar'!A:A,0),9)=0,"",INDEX('EPM info från ansökningar'!A:AN,MATCH('Godkända ansökningar'!C:C,'EPM info från ansökningar'!A:A,0),9))</f>
        <v>Stockholms</v>
      </c>
      <c r="M24" t="str">
        <f>IF(INDEX('EPM info från ansökningar'!A:AN,MATCH('Godkända ansökningar'!C:C,'EPM info från ansökningar'!A:A,0),10)=0,"",INDEX('EPM info från ansökningar'!A:AN,MATCH('Godkända ansökningar'!C:C,'EPM info från ansökningar'!A:A,0),10))</f>
        <v/>
      </c>
      <c r="N24" t="str">
        <f>IF(INDEX('EPM info från ansökningar'!A:AN,MATCH('Godkända ansökningar'!C:C,'EPM info från ansökningar'!A:A,0),11)=0,"",INDEX('EPM info från ansökningar'!A:AN,MATCH('Godkända ansökningar'!C:C,'EPM info från ansökningar'!A:A,0),11))</f>
        <v/>
      </c>
      <c r="O24" t="str">
        <f>IF(INDEX('EPM info från ansökningar'!A:AN,MATCH('Godkända ansökningar'!C:C,'EPM info från ansökningar'!A:A,0),12)=0,"",INDEX('EPM info från ansökningar'!A:AN,MATCH('Godkända ansökningar'!C:C,'EPM info från ansökningar'!A:A,0),12))</f>
        <v/>
      </c>
      <c r="P24" s="63">
        <f>INDEX('EPM info från ansökningar'!A:AN,MATCH('Godkända ansökningar'!C:C,'EPM info från ansökningar'!A:A,0),33)</f>
        <v>43951</v>
      </c>
      <c r="Q24" s="63">
        <f>INDEX('EPM info från ansökningar'!A:AN,MATCH('Godkända ansökningar'!C:C,'EPM info från ansökningar'!A:A,0),35)</f>
        <v>44196</v>
      </c>
      <c r="R24" s="65">
        <f>INDEX('EPM info från ansökningar'!A:AN,MATCH('Godkända ansökningar'!C:C,'EPM info från ansökningar'!A:A,0),38)</f>
        <v>188</v>
      </c>
      <c r="S24" s="65" t="str">
        <f>INDEX('EPM info från ansökningar'!A:AN,MATCH('Godkända ansökningar'!C:C,'EPM info från ansökningar'!A:A,0),39)</f>
        <v>Nej</v>
      </c>
      <c r="T24" t="str">
        <f>INDEX('EPM info från ansökningar'!A:AN,MATCH('Godkända ansökningar'!C:C,'EPM info från ansökningar'!A:A,0),40)</f>
        <v>Nej</v>
      </c>
      <c r="U24" t="str">
        <f>INDEX('EPM diarie'!D:F,MATCH('Godkända ansökningar'!C:C,'EPM diarie'!D:D,0),3)</f>
        <v>Hugo Zeberg</v>
      </c>
    </row>
    <row r="25" spans="1:21" x14ac:dyDescent="0.25">
      <c r="A25" s="34" t="s">
        <v>194</v>
      </c>
      <c r="B25" s="34" t="s">
        <v>236</v>
      </c>
      <c r="C25" s="34" t="s">
        <v>389</v>
      </c>
      <c r="D25" s="34" t="s">
        <v>390</v>
      </c>
      <c r="E25" s="41" t="str">
        <f>INDEX('EPM info från ansökningar'!A:AN,MATCH('Godkända ansökningar'!C:C,'EPM info från ansökningar'!A:A,0),29)</f>
        <v>Regeringen beslutade idag (31 mars, 2020) att ge Folkhälsomyndigheten i uppdrag att planera och genomföra storskalig testning av Covid-19. En nyckelutmaning för Sverige och övriga länder är att tillgången till de insatsvaror (reagens) som behövs för Covid-19 analysen är begränsade och större än efterfrågan.
Preliminära data från en dansk studie med 89 patienter (mars 2020, manuskript, ej publicerad) indikerar att man med alternativa metoder kan undvika behovet av vissa av dessa reagens.
Vi vill i denna studie, i en större kohort (n = 2 000) av patienter som ändå analyseras för Covid-19, genomföra parallella analyser för att se om vissa insatsvaror kan ersättas med andra metoder.
Vår plan är att starta studien vecka 15 eller så snart som vi får etiktillstånd. Vi förväntar oss att ha resultat inom 1-2 veckor och kommer att dela våra slutsatser omedelbart, dvs vi kommer att sprida vårt material innan publicering för att öka möjligheten för andra att ta del av vår kunskap.
Om vi får förturshantering kan detta resultat komma andra laboratorier i Sverige och världen tillgodo i tid
för att nyttja under den pågående Covid-19 epidemin.</v>
      </c>
      <c r="F25" s="34" t="s">
        <v>52</v>
      </c>
      <c r="G25" s="33">
        <v>43935</v>
      </c>
      <c r="H25" s="34" t="s">
        <v>212</v>
      </c>
      <c r="I25" t="s">
        <v>163</v>
      </c>
      <c r="J25" t="str">
        <f>IF(INDEX('EPM info från ansökningar'!A:AN,MATCH('Godkända ansökningar'!C:C,'EPM info från ansökningar'!A:A,0),7)=0,"",INDEX('EPM info från ansökningar'!A:AN,MATCH('Godkända ansökningar'!C:C,'EPM info från ansökningar'!A:A,0),7))</f>
        <v/>
      </c>
      <c r="K25" t="str">
        <f>IF(INDEX('EPM info från ansökningar'!A:AN,MATCH('Godkända ansökningar'!C:C,'EPM info från ansökningar'!A:A,0),8)=0,"",INDEX('EPM info från ansökningar'!A:AN,MATCH('Godkända ansökningar'!C:C,'EPM info från ansökningar'!A:A,0),8))</f>
        <v/>
      </c>
      <c r="L25" t="str">
        <f>IF(INDEX('EPM info från ansökningar'!A:AN,MATCH('Godkända ansökningar'!C:C,'EPM info från ansökningar'!A:A,0),9)=0,"",INDEX('EPM info från ansökningar'!A:AN,MATCH('Godkända ansökningar'!C:C,'EPM info från ansökningar'!A:A,0),9))</f>
        <v>Stockholms</v>
      </c>
      <c r="M25" t="str">
        <f>IF(INDEX('EPM info från ansökningar'!A:AN,MATCH('Godkända ansökningar'!C:C,'EPM info från ansökningar'!A:A,0),10)=0,"",INDEX('EPM info från ansökningar'!A:AN,MATCH('Godkända ansökningar'!C:C,'EPM info från ansökningar'!A:A,0),10))</f>
        <v/>
      </c>
      <c r="N25" t="str">
        <f>IF(INDEX('EPM info från ansökningar'!A:AN,MATCH('Godkända ansökningar'!C:C,'EPM info från ansökningar'!A:A,0),11)=0,"",INDEX('EPM info från ansökningar'!A:AN,MATCH('Godkända ansökningar'!C:C,'EPM info från ansökningar'!A:A,0),11))</f>
        <v/>
      </c>
      <c r="O25" t="str">
        <f>IF(INDEX('EPM info från ansökningar'!A:AN,MATCH('Godkända ansökningar'!C:C,'EPM info från ansökningar'!A:A,0),12)=0,"",INDEX('EPM info från ansökningar'!A:AN,MATCH('Godkända ansökningar'!C:C,'EPM info från ansökningar'!A:A,0),12))</f>
        <v/>
      </c>
      <c r="P25" s="63">
        <f>INDEX('EPM info från ansökningar'!A:AN,MATCH('Godkända ansökningar'!C:C,'EPM info från ansökningar'!A:A,0),33)</f>
        <v>43931</v>
      </c>
      <c r="Q25" s="63">
        <f>INDEX('EPM info från ansökningar'!A:AN,MATCH('Godkända ansökningar'!C:C,'EPM info från ansökningar'!A:A,0),35)</f>
        <v>43945</v>
      </c>
      <c r="R25" s="65">
        <f>INDEX('EPM info från ansökningar'!A:AN,MATCH('Godkända ansökningar'!C:C,'EPM info från ansökningar'!A:A,0),38)</f>
        <v>2000</v>
      </c>
      <c r="S25" s="65" t="str">
        <f>INDEX('EPM info från ansökningar'!A:AN,MATCH('Godkända ansökningar'!C:C,'EPM info från ansökningar'!A:A,0),39)</f>
        <v>Nej</v>
      </c>
      <c r="T25" t="str">
        <f>INDEX('EPM info från ansökningar'!A:AN,MATCH('Godkända ansökningar'!C:C,'EPM info från ansökningar'!A:A,0),40)</f>
        <v>Nej</v>
      </c>
      <c r="U25" t="str">
        <f>INDEX('EPM diarie'!D:F,MATCH('Godkända ansökningar'!C:C,'EPM diarie'!D:D,0),3)</f>
        <v>Henrik Grönberg</v>
      </c>
    </row>
    <row r="26" spans="1:21" x14ac:dyDescent="0.25">
      <c r="A26" s="34" t="s">
        <v>194</v>
      </c>
      <c r="B26" s="34" t="s">
        <v>195</v>
      </c>
      <c r="C26" s="34" t="s">
        <v>395</v>
      </c>
      <c r="D26" s="34" t="s">
        <v>396</v>
      </c>
      <c r="E26" s="41" t="str">
        <f>INDEX('EPM info från ansökningar'!A:AN,MATCH('Godkända ansökningar'!C:C,'EPM info från ansökningar'!A:A,0),29)</f>
        <v xml:space="preserve">Antal patienter med coronavirussjukdom (Covid19) orskakat av SARS‐CoV­‐2 virus ökar kraftigt varje dag globalt och i Sverige. Många av de patienter som har svårast sjukdom kräver invasiv ventilation dvs intubation och respiratorbehandling. Intubation innebär att man på en sövd patient för ner ett andningsrör i luftstrupen och detta andningsrör kopplas sedan till en respirator. 
Eftersom Covid19 nu är en sammhällssmitta kan det också vara så att vi kortvarigt intubera patienter som  behöver genomgå akut eller mer sällsynt planerad kirurgi och har positiv för Civid19. dessa patienter kommer efter det kirurgiska ingreppet avv väckas och andningsröret 
avlägsnas (sk extubation).
Luftvägshantering och intubation av patienter med misstänkt eller bekräftad Covid19 diagnos är hög-­risk procedurer eftersom detta genererar mycket aoerosol, dvs små vätskepartiklar som kan 
innehålla virus. Pga av den ökade riske för smitta för personal som utsätts för aerosolgenererande procedurer så behöver denna personal använda skyddsutrustning anpassat för detta.
Andelen Covid19 smittade tycks internationellt vara högre hos hälso-­‐ och sjukvårdspersonal jämfört med befolkningen i allmänhet. Det kan också vara så att hälso-­‐ och sjukvårdspersonal som utsätts för höga virushalter ex i samband med aerosolgenererande procedurer så som 
luftvägshantering och intubation har en ytterligare ökad risk för smitta av Covid19. I nuläget finns inhen stor övergripande studie som har tittat på associationen mellan luftvägshantering och smitta av Covid19.
</v>
      </c>
      <c r="F26" s="34" t="s">
        <v>34</v>
      </c>
      <c r="G26" s="33">
        <v>43935</v>
      </c>
      <c r="H26" s="34" t="s">
        <v>199</v>
      </c>
      <c r="I26" t="s">
        <v>163</v>
      </c>
      <c r="J26" t="str">
        <f>IF(INDEX('EPM info från ansökningar'!A:AN,MATCH('Godkända ansökningar'!C:C,'EPM info från ansökningar'!A:A,0),7)=0,"",INDEX('EPM info från ansökningar'!A:AN,MATCH('Godkända ansökningar'!C:C,'EPM info från ansökningar'!A:A,0),7))</f>
        <v/>
      </c>
      <c r="K26" t="str">
        <f>IF(INDEX('EPM info från ansökningar'!A:AN,MATCH('Godkända ansökningar'!C:C,'EPM info från ansökningar'!A:A,0),8)=0,"",INDEX('EPM info från ansökningar'!A:AN,MATCH('Godkända ansökningar'!C:C,'EPM info från ansökningar'!A:A,0),8))</f>
        <v/>
      </c>
      <c r="L26" t="str">
        <f>IF(INDEX('EPM info från ansökningar'!A:AN,MATCH('Godkända ansökningar'!C:C,'EPM info från ansökningar'!A:A,0),9)=0,"",INDEX('EPM info från ansökningar'!A:AN,MATCH('Godkända ansökningar'!C:C,'EPM info från ansökningar'!A:A,0),9))</f>
        <v>Stockholms</v>
      </c>
      <c r="M26" t="str">
        <f>IF(INDEX('EPM info från ansökningar'!A:AN,MATCH('Godkända ansökningar'!C:C,'EPM info från ansökningar'!A:A,0),10)=0,"",INDEX('EPM info från ansökningar'!A:AN,MATCH('Godkända ansökningar'!C:C,'EPM info från ansökningar'!A:A,0),10))</f>
        <v/>
      </c>
      <c r="N26" t="str">
        <f>IF(INDEX('EPM info från ansökningar'!A:AN,MATCH('Godkända ansökningar'!C:C,'EPM info från ansökningar'!A:A,0),11)=0,"",INDEX('EPM info från ansökningar'!A:AN,MATCH('Godkända ansökningar'!C:C,'EPM info från ansökningar'!A:A,0),11))</f>
        <v/>
      </c>
      <c r="O26" t="str">
        <f>IF(INDEX('EPM info från ansökningar'!A:AN,MATCH('Godkända ansökningar'!C:C,'EPM info från ansökningar'!A:A,0),12)=0,"",INDEX('EPM info från ansökningar'!A:AN,MATCH('Godkända ansökningar'!C:C,'EPM info från ansökningar'!A:A,0),12))</f>
        <v/>
      </c>
      <c r="P26" s="63">
        <f>INDEX('EPM info från ansökningar'!A:AN,MATCH('Godkända ansökningar'!C:C,'EPM info från ansökningar'!A:A,0),33)</f>
        <v>43935</v>
      </c>
      <c r="Q26" s="63">
        <f>INDEX('EPM info från ansökningar'!A:AN,MATCH('Godkända ansökningar'!C:C,'EPM info från ansökningar'!A:A,0),35)</f>
        <v>44012</v>
      </c>
      <c r="R26" s="65" t="str">
        <f>INDEX('EPM info från ansökningar'!A:AN,MATCH('Godkända ansökningar'!C:C,'EPM info från ansökningar'!A:A,0),38)</f>
        <v>Oklart</v>
      </c>
      <c r="S26" s="65" t="str">
        <f>INDEX('EPM info från ansökningar'!A:AN,MATCH('Godkända ansökningar'!C:C,'EPM info från ansökningar'!A:A,0),39)</f>
        <v>Nej</v>
      </c>
      <c r="T26" t="str">
        <f>INDEX('EPM info från ansökningar'!A:AN,MATCH('Godkända ansökningar'!C:C,'EPM info från ansökningar'!A:A,0),40)</f>
        <v>Nej</v>
      </c>
      <c r="U26" t="str">
        <f>INDEX('EPM diarie'!D:F,MATCH('Godkända ansökningar'!C:C,'EPM diarie'!D:D,0),3)</f>
        <v>Malin Jonsson Fagerlund</v>
      </c>
    </row>
    <row r="27" spans="1:21" x14ac:dyDescent="0.25">
      <c r="A27" s="34" t="s">
        <v>194</v>
      </c>
      <c r="B27" s="34" t="s">
        <v>201</v>
      </c>
      <c r="C27" s="34" t="s">
        <v>401</v>
      </c>
      <c r="D27" s="34" t="s">
        <v>402</v>
      </c>
      <c r="E27" s="41" t="str">
        <f>INDEX('EPM info från ansökningar'!A:AN,MATCH('Godkända ansökningar'!C:C,'EPM info från ansökningar'!A:A,0),29)</f>
        <v>Ny forskning visar att covid-19 viruset finns i saliv hos majoriteten (91,7%) av infekterade patienter. Epidemiologiska data vidare indikerar att indirekt virusöverföring kan inträffa, troligen till följd av nära kontakt med asymptomatiska infekterade individer. Inom tandläkarmiljö är saliv och salivkontaminering en vardag. Patienter som söker tandvård är för det mesta friska utan Covid-19 symptom. Asymtomatiska personer bedöms inte vara smittsamma enligt 
Folkhälsomyndigheten. Vi har idag begränsad kunskap om vilka kroppsvätskor som kan sprida viruset, inte heller om covid-19-virus finns i tandvårdsmiljön. Detta projekt syftar till att undersöka 
miljöprov och salivprov från tandläkarklinker, för att få mer kunskap för riskbedömning av covid-19 i tandvårdsmiljö. Vi kommer att samla in miljöprov och salivprov anonymt utan patient identitet och testa dem för covid-19 virus RNA. Salivprov kommer också att anaylseras för antivirala komponenter så som antikroppar. Enkät utan patient identitet kommer att användas till att samla virusrelaterade 
anamnes info. Resultatet kommer att användas i riskanalys för att dels förebygga vårdrelaterad virusspridning och dels förstå salivens antivirala försvar mot covid-19 virus.
Referenser
To KK, Tsang OT, Chik-Yan Yip C, et al. Consistent detection of 2019 novel coronavirus in saliva [published online ahead of print, 2020 Feb 12]. Clin Infect Dis. 2020;ciaa149. doi:10.1093/cid/ciaa149
To KK, Tsang OT, Leung WS, et al. Temporal profiles of viral load in posterior oropharyngeal saliva samples and serum antibody responses during infection by SARS-CoV-2: an observational cohort study [published online ahead of print, 2020 Mar 23]. Lancet Infect Dis. 2020;S1473-3099(20)30196-1. doi:10.1016/S1473- 3099(20)30196-1
Cai J, Sun W, Huang J, Gamber M, Wu J, He G. Indirect Virus Transmission in Cluster of COVID-19 Cases, Wenzhou, China, 2020 [published online ahead of print, 2020 Mar 12]. Emerg Infect Dis.
2020;26(6):10.3201/eid2606.200412. doi:10.3201/eid2606.200412.
Peng X, Xu X, Li Y, Cheng L, Zhou X, Ren B. Transmission routes of 2019-nCoV and controls in dental practice. Int J Oral Sci. 2020;12(1):9. Published 2020 Mar 3. doi:10.1038/s41368-020-0075-9.</v>
      </c>
      <c r="F27" s="34" t="s">
        <v>52</v>
      </c>
      <c r="G27" s="33">
        <v>43987</v>
      </c>
      <c r="H27" s="34" t="s">
        <v>212</v>
      </c>
      <c r="I27" t="s">
        <v>163</v>
      </c>
      <c r="J27" t="str">
        <f>IF(INDEX('EPM info från ansökningar'!A:AN,MATCH('Godkända ansökningar'!C:C,'EPM info från ansökningar'!A:A,0),7)=0,"",INDEX('EPM info från ansökningar'!A:AN,MATCH('Godkända ansökningar'!C:C,'EPM info från ansökningar'!A:A,0),7))</f>
        <v/>
      </c>
      <c r="K27" t="str">
        <f>IF(INDEX('EPM info från ansökningar'!A:AN,MATCH('Godkända ansökningar'!C:C,'EPM info från ansökningar'!A:A,0),8)=0,"",INDEX('EPM info från ansökningar'!A:AN,MATCH('Godkända ansökningar'!C:C,'EPM info från ansökningar'!A:A,0),8))</f>
        <v/>
      </c>
      <c r="L27" t="str">
        <f>IF(INDEX('EPM info från ansökningar'!A:AN,MATCH('Godkända ansökningar'!C:C,'EPM info från ansökningar'!A:A,0),9)=0,"",INDEX('EPM info från ansökningar'!A:AN,MATCH('Godkända ansökningar'!C:C,'EPM info från ansökningar'!A:A,0),9))</f>
        <v>Stockholms</v>
      </c>
      <c r="M27" t="str">
        <f>IF(INDEX('EPM info från ansökningar'!A:AN,MATCH('Godkända ansökningar'!C:C,'EPM info från ansökningar'!A:A,0),10)=0,"",INDEX('EPM info från ansökningar'!A:AN,MATCH('Godkända ansökningar'!C:C,'EPM info från ansökningar'!A:A,0),10))</f>
        <v/>
      </c>
      <c r="N27" t="str">
        <f>IF(INDEX('EPM info från ansökningar'!A:AN,MATCH('Godkända ansökningar'!C:C,'EPM info från ansökningar'!A:A,0),11)=0,"",INDEX('EPM info från ansökningar'!A:AN,MATCH('Godkända ansökningar'!C:C,'EPM info från ansökningar'!A:A,0),11))</f>
        <v/>
      </c>
      <c r="O27" t="str">
        <f>IF(INDEX('EPM info från ansökningar'!A:AN,MATCH('Godkända ansökningar'!C:C,'EPM info från ansökningar'!A:A,0),12)=0,"",INDEX('EPM info från ansökningar'!A:AN,MATCH('Godkända ansökningar'!C:C,'EPM info från ansökningar'!A:A,0),12))</f>
        <v/>
      </c>
      <c r="P27" s="63">
        <f>INDEX('EPM info från ansökningar'!A:AN,MATCH('Godkända ansökningar'!C:C,'EPM info från ansökningar'!A:A,0),33)</f>
        <v>43936</v>
      </c>
      <c r="Q27" s="63">
        <f>INDEX('EPM info från ansökningar'!A:AN,MATCH('Godkända ansökningar'!C:C,'EPM info från ansökningar'!A:A,0),35)</f>
        <v>47588</v>
      </c>
      <c r="R27" s="65">
        <f>INDEX('EPM info från ansökningar'!A:AN,MATCH('Godkända ansökningar'!C:C,'EPM info från ansökningar'!A:A,0),38)</f>
        <v>500</v>
      </c>
      <c r="S27" s="65" t="str">
        <f>INDEX('EPM info från ansökningar'!A:AN,MATCH('Godkända ansökningar'!C:C,'EPM info från ansökningar'!A:A,0),39)</f>
        <v>Ja</v>
      </c>
      <c r="T27" t="str">
        <f>INDEX('EPM info från ansökningar'!A:AN,MATCH('Godkända ansökningar'!C:C,'EPM info från ansökningar'!A:A,0),40)</f>
        <v>Nej</v>
      </c>
      <c r="U27" t="str">
        <f>INDEX('EPM diarie'!D:F,MATCH('Godkända ansökningar'!C:C,'EPM diarie'!D:D,0),3)</f>
        <v>Margaret Sällberg Chen</v>
      </c>
    </row>
    <row r="28" spans="1:21" x14ac:dyDescent="0.25">
      <c r="A28" s="34" t="s">
        <v>194</v>
      </c>
      <c r="B28" s="34" t="s">
        <v>237</v>
      </c>
      <c r="C28" s="34" t="s">
        <v>6</v>
      </c>
      <c r="D28" s="34" t="s">
        <v>404</v>
      </c>
      <c r="E28" s="41" t="str">
        <f>INDEX('EPM info från ansökningar'!A:AN,MATCH('Godkända ansökningar'!C:C,'EPM info från ansökningar'!A:A,0),29)</f>
        <v>Frågeställning: Kan hyperbar oxygen (HBO) minska behovet av respiratorvård och minska dödligheten vid
COVID-19?
Bakgrund: För patienter som utvecklar svår lunginflammation vid COVID-19 och behöver respiratorvård är
dödligheten över 50%. Man har sett en kraftig inflammatorisk reaktion i lungvävnaden hos avlidna
patienter. De vita blodkroppar som startar inflammationen i kroppen verkar reagera för starkt och detta
förvärras av att man får syrgas under lång tid. HBO innebär att man ger mycket syrgas under kort tid i en
tryckkammare, vilket istället visat sig fördelaktigt vid inflammation och ökar kroppens förmåga att hantera
syrebrist. HBO används idag på 5 sjukhus i Sverige med daglig behandling för svåra infektioner och
inflammationer. HBO är inte riskfritt; ont i öronen är vanligt medan allvarliga biverkningar som lungskador
och kramper är mycket sällsynt &lt;1/10000 behandlingar. Nuvarande situation med mycket hög dödlighet i
COVID-19 vid ARDS hos "riskgrupper", brist på respiratorer och annan botande behandling kan motivera
användning av HBO. Det finns endast 5 fall rapporterade från Kina där man visar bra effekt av HBO vid
COVID-19 men det finns inte heller några andra effektiva läkemedel. Det finns underlag i djurstudier som
stödjer att HBO kan fungera vid detta syndrom genom att dämpa inflammation och minska lungskadan.
HBO klassas som en behandlingsmetod i de flesta länder. I Sverige har syrgas registrerats som ett
läkemedel varför denna studie i sverige kommer göras som en klinisk läkemedelsstudie för att kunna
inkludera svenska patienter.
Preliminära resultat: Vi har sett att 30 minuters HBO ändrar genuttryck i vita blodkroppar på friska
försökspersoner.
Syfte: Klinisk prövning för att undersöka om HBO minskar risken för respiratorbehov, sjuklighet och död
samt att undersöka om mekanismerna kan förklaras genom analys av vita blodkroppar i blodet.
Metod: Randomiserad, kontrollerad, ej blindad läkemedelsprövning, 30 min HBO i max 5 dagar jämfört
med vanlig vård, blodprover.
Undersökningsvariabler: dödlighet, behov syrgas och intensivvård, blodprover för molekylära analyser
Betydelse: Om svår lunginflammation av COVID-19 minskar med HBO, kan resurser och liv sparas samt
vetenskaplig analys och uppföljning kan leda till kunskapsvinster för framtida liknande tillstånd.</v>
      </c>
      <c r="F28" s="34" t="s">
        <v>406</v>
      </c>
      <c r="G28" s="33">
        <v>43950</v>
      </c>
      <c r="H28" s="34" t="s">
        <v>199</v>
      </c>
      <c r="I28" t="s">
        <v>163</v>
      </c>
      <c r="J28" t="str">
        <f>IF(INDEX('EPM info från ansökningar'!A:AN,MATCH('Godkända ansökningar'!C:C,'EPM info från ansökningar'!A:A,0),7)=0,"",INDEX('EPM info från ansökningar'!A:AN,MATCH('Godkända ansökningar'!C:C,'EPM info från ansökningar'!A:A,0),7))</f>
        <v/>
      </c>
      <c r="K28" t="str">
        <f>IF(INDEX('EPM info från ansökningar'!A:AN,MATCH('Godkända ansökningar'!C:C,'EPM info från ansökningar'!A:A,0),8)=0,"",INDEX('EPM info från ansökningar'!A:AN,MATCH('Godkända ansökningar'!C:C,'EPM info från ansökningar'!A:A,0),8))</f>
        <v/>
      </c>
      <c r="L28" t="str">
        <f>IF(INDEX('EPM info från ansökningar'!A:AN,MATCH('Godkända ansökningar'!C:C,'EPM info från ansökningar'!A:A,0),9)=0,"",INDEX('EPM info från ansökningar'!A:AN,MATCH('Godkända ansökningar'!C:C,'EPM info från ansökningar'!A:A,0),9))</f>
        <v>Stockholms</v>
      </c>
      <c r="M28" t="str">
        <f>IF(INDEX('EPM info från ansökningar'!A:AN,MATCH('Godkända ansökningar'!C:C,'EPM info från ansökningar'!A:A,0),10)=0,"",INDEX('EPM info från ansökningar'!A:AN,MATCH('Godkända ansökningar'!C:C,'EPM info från ansökningar'!A:A,0),10))</f>
        <v/>
      </c>
      <c r="N28" t="str">
        <f>IF(INDEX('EPM info från ansökningar'!A:AN,MATCH('Godkända ansökningar'!C:C,'EPM info från ansökningar'!A:A,0),11)=0,"",INDEX('EPM info från ansökningar'!A:AN,MATCH('Godkända ansökningar'!C:C,'EPM info från ansökningar'!A:A,0),11))</f>
        <v/>
      </c>
      <c r="O28" t="str">
        <f>IF(INDEX('EPM info från ansökningar'!A:AN,MATCH('Godkända ansökningar'!C:C,'EPM info från ansökningar'!A:A,0),12)=0,"",INDEX('EPM info från ansökningar'!A:AN,MATCH('Godkända ansökningar'!C:C,'EPM info från ansökningar'!A:A,0),12))</f>
        <v>Södra</v>
      </c>
      <c r="P28" s="63">
        <f>INDEX('EPM info från ansökningar'!A:AN,MATCH('Godkända ansökningar'!C:C,'EPM info från ansökningar'!A:A,0),33)</f>
        <v>43950</v>
      </c>
      <c r="Q28" s="63">
        <f>INDEX('EPM info från ansökningar'!A:AN,MATCH('Godkända ansökningar'!C:C,'EPM info från ansökningar'!A:A,0),35)</f>
        <v>44561</v>
      </c>
      <c r="R28" s="65">
        <f>INDEX('EPM info från ansökningar'!A:AN,MATCH('Godkända ansökningar'!C:C,'EPM info från ansökningar'!A:A,0),38)</f>
        <v>200</v>
      </c>
      <c r="S28" s="65" t="str">
        <f>INDEX('EPM info från ansökningar'!A:AN,MATCH('Godkända ansökningar'!C:C,'EPM info från ansökningar'!A:A,0),39)</f>
        <v>Nej</v>
      </c>
      <c r="T28" t="str">
        <f>INDEX('EPM info från ansökningar'!A:AN,MATCH('Godkända ansökningar'!C:C,'EPM info från ansökningar'!A:A,0),40)</f>
        <v>Ja</v>
      </c>
      <c r="U28" t="str">
        <f>INDEX('EPM diarie'!D:F,MATCH('Godkända ansökningar'!C:C,'EPM diarie'!D:D,0),3)</f>
        <v>Peter Lindholm</v>
      </c>
    </row>
    <row r="29" spans="1:21" x14ac:dyDescent="0.25">
      <c r="A29" s="34" t="s">
        <v>194</v>
      </c>
      <c r="B29" s="34" t="s">
        <v>195</v>
      </c>
      <c r="C29" s="34" t="s">
        <v>407</v>
      </c>
      <c r="D29" s="34" t="s">
        <v>408</v>
      </c>
      <c r="E29" s="41" t="str">
        <f>INDEX('EPM info från ansökningar'!A:AN,MATCH('Godkända ansökningar'!C:C,'EPM info från ansökningar'!A:A,0),29)</f>
        <v>Just nu pågår en viruspandemi runt om i världen, där ett stort antal människor på kort tid smittats av sjukdomen Covid-19. För att begränsa smittspridningen har stora förändringar i våra samhällen 
genomförts på kort tid, vilket påverkar i princip hela befolkningen på flera olika sätt. Både risken för att smittas och dö i sjukdomen såväl som genomförda samhällsförändringar med konsekvenser för ekonomi och sociala relationer har skapat högre grad av oro hos delar i befolkningen. Att vara orolig i denna situation är helt normalt och kräver för de allra flesta ingen vårdinsats. Eventuellt finns även fördelar med oro i denna situation då det potentiellt kan leda till högre följsamhet till myndigheternas råd för att minska smittspridning. Normal oro och andra känslomässiga reaktioner på denna kris behöver inte behandlas. För en del individer utvecklas 
dock oron till dysfunktionell oro, d.v.s. oro som tar över vardagen på ett överdrivet negativt sätt (exempelvis att man oroar sig hela dagarna, svårigheter att sova, svårigheter att koncentrera sig, 
att man slutar göra saker som man tidigare gjort etc.). Denna dysfunktionella oro kan göra det svårt att hantera krisen och eventuellt öka risken för annan psykiatrisk ohälsa. Vidare kan 
personer  med dysfunktionell oro även överlasta en redan ansträngd sjukvårdsorganisation med t ex telefonsamtal till 1177. Således behövs metoder för att hjälpa denna del av befolkningen att 
hantera sin oro och den aktuella krisen på ett mer funktionellt sätt.
I denna studie vill vi testa om en kort psykologisk intervention (tre veckor lång) som förmedlas via internet kan vara effektiv i att minska graden av oro. Studien går ut på att vi randomiserar 670 deltagare till omedelbar behandling eller att vänta upp till tre veckor. Vi undersöker därefter om behandlingen minskar oro mer än ingen behandling. Flertalet internationella studier har visat att Covid-19 innebär förhöjd oro hos befolkningen, denna oro riskerar att skapa även andra negativa följdkonsekvenser såsom depressiva besvär, ångestproblematik samt förhöjd alkohol- och droganvändning. Graden av allmänintresse och effekter på folkhälsan med denna studie är således mycket hög. Ifall resultaten visar på positiva effekter planeras behandlingen att implementeras med omedelbar verkan i reguljär hälso- och sjukvård.</v>
      </c>
      <c r="F29" s="34" t="s">
        <v>52</v>
      </c>
      <c r="G29" s="33">
        <v>43943</v>
      </c>
      <c r="H29" s="34" t="s">
        <v>199</v>
      </c>
      <c r="I29" t="s">
        <v>163</v>
      </c>
      <c r="J29" t="str">
        <f>IF(INDEX('EPM info från ansökningar'!A:AN,MATCH('Godkända ansökningar'!C:C,'EPM info från ansökningar'!A:A,0),7)=0,"",INDEX('EPM info från ansökningar'!A:AN,MATCH('Godkända ansökningar'!C:C,'EPM info från ansökningar'!A:A,0),7))</f>
        <v/>
      </c>
      <c r="K29" t="str">
        <f>IF(INDEX('EPM info från ansökningar'!A:AN,MATCH('Godkända ansökningar'!C:C,'EPM info från ansökningar'!A:A,0),8)=0,"",INDEX('EPM info från ansökningar'!A:AN,MATCH('Godkända ansökningar'!C:C,'EPM info från ansökningar'!A:A,0),8))</f>
        <v/>
      </c>
      <c r="L29" t="str">
        <f>IF(INDEX('EPM info från ansökningar'!A:AN,MATCH('Godkända ansökningar'!C:C,'EPM info från ansökningar'!A:A,0),9)=0,"",INDEX('EPM info från ansökningar'!A:AN,MATCH('Godkända ansökningar'!C:C,'EPM info från ansökningar'!A:A,0),9))</f>
        <v>Stockholms</v>
      </c>
      <c r="M29" t="str">
        <f>IF(INDEX('EPM info från ansökningar'!A:AN,MATCH('Godkända ansökningar'!C:C,'EPM info från ansökningar'!A:A,0),10)=0,"",INDEX('EPM info från ansökningar'!A:AN,MATCH('Godkända ansökningar'!C:C,'EPM info från ansökningar'!A:A,0),10))</f>
        <v/>
      </c>
      <c r="N29" t="str">
        <f>IF(INDEX('EPM info från ansökningar'!A:AN,MATCH('Godkända ansökningar'!C:C,'EPM info från ansökningar'!A:A,0),11)=0,"",INDEX('EPM info från ansökningar'!A:AN,MATCH('Godkända ansökningar'!C:C,'EPM info från ansökningar'!A:A,0),11))</f>
        <v/>
      </c>
      <c r="O29" t="str">
        <f>IF(INDEX('EPM info från ansökningar'!A:AN,MATCH('Godkända ansökningar'!C:C,'EPM info från ansökningar'!A:A,0),12)=0,"",INDEX('EPM info från ansökningar'!A:AN,MATCH('Godkända ansökningar'!C:C,'EPM info från ansökningar'!A:A,0),12))</f>
        <v/>
      </c>
      <c r="P29" s="63">
        <f>INDEX('EPM info från ansökningar'!A:AN,MATCH('Godkända ansökningar'!C:C,'EPM info från ansökningar'!A:A,0),33)</f>
        <v>43943</v>
      </c>
      <c r="Q29" s="63">
        <f>INDEX('EPM info från ansökningar'!A:AN,MATCH('Godkända ansökningar'!C:C,'EPM info från ansökningar'!A:A,0),35)</f>
        <v>44012</v>
      </c>
      <c r="R29" s="65">
        <f>INDEX('EPM info från ansökningar'!A:AN,MATCH('Godkända ansökningar'!C:C,'EPM info från ansökningar'!A:A,0),38)</f>
        <v>670</v>
      </c>
      <c r="S29" s="65" t="str">
        <f>INDEX('EPM info från ansökningar'!A:AN,MATCH('Godkända ansökningar'!C:C,'EPM info från ansökningar'!A:A,0),39)</f>
        <v>Ja</v>
      </c>
      <c r="T29" t="str">
        <f>INDEX('EPM info från ansökningar'!A:AN,MATCH('Godkända ansökningar'!C:C,'EPM info från ansökningar'!A:A,0),40)</f>
        <v>Nej</v>
      </c>
      <c r="U29" t="str">
        <f>INDEX('EPM diarie'!D:F,MATCH('Godkända ansökningar'!C:C,'EPM diarie'!D:D,0),3)</f>
        <v>Erik M Andersson</v>
      </c>
    </row>
    <row r="30" spans="1:21" x14ac:dyDescent="0.25">
      <c r="A30" s="34" t="s">
        <v>194</v>
      </c>
      <c r="B30" s="34" t="s">
        <v>201</v>
      </c>
      <c r="C30" s="34" t="s">
        <v>413</v>
      </c>
      <c r="D30" s="34" t="s">
        <v>414</v>
      </c>
      <c r="E30" s="41" t="str">
        <f>INDEX('EPM info från ansökningar'!A:AN,MATCH('Godkända ansökningar'!C:C,'EPM info från ansökningar'!A:A,0),29)</f>
        <v>SARS-CoV-2, ett coronavirus som nyligen gått över från djur till människa, orsakar sjukdomen COVID-19 och har av WHO klassats som en pandemi. Virusinfektionen drabbar människor mycket olika. Alltifrån milda symptom till livshotande och dödliga symptom, där andningssvikt är den vanligaste dödsorsaken. Olika riskfaktorer har identifierats och två sådana är stamcellstransplantation och behandlng med s.k. CAR-T celler. Kunskapen om hur COVID-19 drabbar dessa patienter är ytterst begränsad. Vi vet dock att de har en
mycket större risk än friska att drabbas av svår sjukdom vid virusinfektioner såsom influensa, vattkoppor, cytomegalovirus och vissa luftvägsvirus.
Vårt projekt syftar till att skaffa mer kunskap om hur COVID-19 drabbar dessa patienter och hur vi bäst kan skydda dem från infektion med SARS-CoV-2. För att begränsa smittrisken har vi redan infört strikta rutiner för testning av patienter innan de tas in på vår avdelning och extra kontroller av infektionssymtom inför
besök i öppenvården.
Patienter som diagnosiserats med COVID-19 planeras att rapporteras till det europeiska registret som förs av European Society for Blood and Marrow Transplantation för att lära oss mer om riskfaktorer för svår sjukdom i denna grupp. Vi vill även samla prover på de patienter som drabbas av COVID-19 för att studera hur immunsystemet påverkar sjukdomsförloppet och om våra patienter får svårare (eller mildare)
sjukdomsförlopp samt hur de utvecklar cellulär- och antikroppsimmunitet.
Vi fick möjlighet att via sjukhuset screena personalen vid ett specifikt tillfälle och att göra extra tester när personal har symptom så att de snabbt frikännas från smitta och komma tillbaka till arbetet med våra
känsliga patienter. Vi vill därför göra en observationell studie där vi följer infektionens spridning i personalgruppen över tid genom att göra serumtestning 1g/ månad för att se om man genomgått COVID-
19 och följa hur detta påverkar smitta till patienter.</v>
      </c>
      <c r="F30" s="34" t="s">
        <v>34</v>
      </c>
      <c r="G30" s="33">
        <v>43937</v>
      </c>
      <c r="H30" s="34" t="s">
        <v>212</v>
      </c>
      <c r="I30" t="s">
        <v>163</v>
      </c>
      <c r="J30" t="str">
        <f>IF(INDEX('EPM info från ansökningar'!A:AN,MATCH('Godkända ansökningar'!C:C,'EPM info från ansökningar'!A:A,0),7)=0,"",INDEX('EPM info från ansökningar'!A:AN,MATCH('Godkända ansökningar'!C:C,'EPM info från ansökningar'!A:A,0),7))</f>
        <v/>
      </c>
      <c r="K30" t="str">
        <f>IF(INDEX('EPM info från ansökningar'!A:AN,MATCH('Godkända ansökningar'!C:C,'EPM info från ansökningar'!A:A,0),8)=0,"",INDEX('EPM info från ansökningar'!A:AN,MATCH('Godkända ansökningar'!C:C,'EPM info från ansökningar'!A:A,0),8))</f>
        <v/>
      </c>
      <c r="L30" t="str">
        <f>IF(INDEX('EPM info från ansökningar'!A:AN,MATCH('Godkända ansökningar'!C:C,'EPM info från ansökningar'!A:A,0),9)=0,"",INDEX('EPM info från ansökningar'!A:AN,MATCH('Godkända ansökningar'!C:C,'EPM info från ansökningar'!A:A,0),9))</f>
        <v>Stockholms</v>
      </c>
      <c r="M30" t="str">
        <f>IF(INDEX('EPM info från ansökningar'!A:AN,MATCH('Godkända ansökningar'!C:C,'EPM info från ansökningar'!A:A,0),10)=0,"",INDEX('EPM info från ansökningar'!A:AN,MATCH('Godkända ansökningar'!C:C,'EPM info från ansökningar'!A:A,0),10))</f>
        <v/>
      </c>
      <c r="N30" t="str">
        <f>IF(INDEX('EPM info från ansökningar'!A:AN,MATCH('Godkända ansökningar'!C:C,'EPM info från ansökningar'!A:A,0),11)=0,"",INDEX('EPM info från ansökningar'!A:AN,MATCH('Godkända ansökningar'!C:C,'EPM info från ansökningar'!A:A,0),11))</f>
        <v/>
      </c>
      <c r="O30" t="str">
        <f>IF(INDEX('EPM info från ansökningar'!A:AN,MATCH('Godkända ansökningar'!C:C,'EPM info från ansökningar'!A:A,0),12)=0,"",INDEX('EPM info från ansökningar'!A:AN,MATCH('Godkända ansökningar'!C:C,'EPM info från ansökningar'!A:A,0),12))</f>
        <v/>
      </c>
      <c r="P30" s="63">
        <f>INDEX('EPM info från ansökningar'!A:AN,MATCH('Godkända ansökningar'!C:C,'EPM info från ansökningar'!A:A,0),33)</f>
        <v>43937</v>
      </c>
      <c r="Q30" s="63">
        <f>INDEX('EPM info från ansökningar'!A:AN,MATCH('Godkända ansökningar'!C:C,'EPM info från ansökningar'!A:A,0),35)</f>
        <v>44346</v>
      </c>
      <c r="R30" s="65">
        <f>INDEX('EPM info från ansökningar'!A:AN,MATCH('Godkända ansökningar'!C:C,'EPM info från ansökningar'!A:A,0),38)</f>
        <v>85</v>
      </c>
      <c r="S30" s="65" t="str">
        <f>INDEX('EPM info från ansökningar'!A:AN,MATCH('Godkända ansökningar'!C:C,'EPM info från ansökningar'!A:A,0),39)</f>
        <v>Ja</v>
      </c>
      <c r="T30" t="str">
        <f>INDEX('EPM info från ansökningar'!A:AN,MATCH('Godkända ansökningar'!C:C,'EPM info från ansökningar'!A:A,0),40)</f>
        <v>Nej</v>
      </c>
      <c r="U30" t="str">
        <f>INDEX('EPM diarie'!D:F,MATCH('Godkända ansökningar'!C:C,'EPM diarie'!D:D,0),3)</f>
        <v>Andreas Björklund</v>
      </c>
    </row>
    <row r="31" spans="1:21" x14ac:dyDescent="0.25">
      <c r="A31" s="34" t="s">
        <v>194</v>
      </c>
      <c r="B31" s="34" t="s">
        <v>195</v>
      </c>
      <c r="C31" s="34" t="s">
        <v>422</v>
      </c>
      <c r="D31" s="34" t="s">
        <v>423</v>
      </c>
      <c r="E31" s="41" t="str">
        <f>INDEX('EPM info från ansökningar'!A:AN,MATCH('Godkända ansökningar'!C:C,'EPM info från ansökningar'!A:A,0),29)</f>
        <v>COVID-19 är en ny influensaliknande sjukdom orsakad av ett coronavirus. Den globala spridningen har varit rekordsnabb med höga dödstal rapporterade. COVID-19 kan orsaka allt ifrån asymtomatisk infektion till allvarlig lungsjukdom med dödlig utgång. Det finns ingen specifik botande behandling utan endast symtomlindrande sådan i form av syrgas och andningsunderstöd i olika former. Antimalariamedlet, klorokin testas liksom olika antivirala, immunologiska läkemedel och kortison. Individer som tillfrisknar efter virussjukdom bildar först breda IgM och sedan mer specifika IgG antikroppar mot viruspartikeln. Antikroppsbildningen mot viruset är i full gång upp till 4-6 månader efter infektionen. Finns virus i miljön fortsätter antikroppsbildningen. Oftast kvarstår immunokompetenta minnesceller som snabbt kan mobilisera nya IgG antikroppar mot det specifika viruset och individen är då immun mot reinfektion. I detta projekt kommer individer som testats positiva för COVID-19 att kontaktas och tillfrågas om de vill lämna plasma. Om de är friska och inte bär på COVID-19 eller annan smitta så tappas individerna på upp till 600 ml plasma. Plasman ges till COVID-19 sjuka patienter för att antikroppar i givarplasma ska neutralisera viruspartiklarna och därigenom minska mängden virus hos en akut sjuk person. Endast patienter inlagda på sjukhus och som är syrgaskrävande inkluderas. Hälften av patienter behandlas konventionellt utan plasma och utgör kontrollgrupp. Skillnaden i dagar utan syrgas 28 dagar efter inkludering jämförs mellan grupperna. Randomisering sker med hjälp kuvert om 10 (5+5) i varje bunt. Studien är öppen, antingen ges plasma eller ej, ingen placebo ges. Utvärdering kommer att ske kontinuerligt för att ha kontroll över eventuella biverkningar och behandlingseffekt. Vi beräknar att inkludera högst 50 patienter som får behandling, 50 kontroller och 50 plasmadonatorer. Om signifikanta skillnader nås på färre antal patienter så bryts studien. Beroende på resultatet får man då ta ställning till att inte ge plasma alternativt erbjuda plasmabehandling till alla.</v>
      </c>
      <c r="F31" s="34" t="s">
        <v>105</v>
      </c>
      <c r="G31" s="33">
        <v>43944</v>
      </c>
      <c r="H31" s="34" t="s">
        <v>199</v>
      </c>
      <c r="I31" t="s">
        <v>166</v>
      </c>
      <c r="J31" t="str">
        <f>IF(INDEX('EPM info från ansökningar'!A:AN,MATCH('Godkända ansökningar'!C:C,'EPM info från ansökningar'!A:A,0),7)=0,"",INDEX('EPM info från ansökningar'!A:AN,MATCH('Godkända ansökningar'!C:C,'EPM info från ansökningar'!A:A,0),7))</f>
        <v/>
      </c>
      <c r="K31" t="str">
        <f>IF(INDEX('EPM info från ansökningar'!A:AN,MATCH('Godkända ansökningar'!C:C,'EPM info från ansökningar'!A:A,0),8)=0,"",INDEX('EPM info från ansökningar'!A:AN,MATCH('Godkända ansökningar'!C:C,'EPM info från ansökningar'!A:A,0),8))</f>
        <v/>
      </c>
      <c r="L31" t="str">
        <f>IF(INDEX('EPM info från ansökningar'!A:AN,MATCH('Godkända ansökningar'!C:C,'EPM info från ansökningar'!A:A,0),9)=0,"",INDEX('EPM info från ansökningar'!A:AN,MATCH('Godkända ansökningar'!C:C,'EPM info från ansökningar'!A:A,0),9))</f>
        <v/>
      </c>
      <c r="M31" t="str">
        <f>IF(INDEX('EPM info från ansökningar'!A:AN,MATCH('Godkända ansökningar'!C:C,'EPM info från ansökningar'!A:A,0),10)=0,"",INDEX('EPM info från ansökningar'!A:AN,MATCH('Godkända ansökningar'!C:C,'EPM info från ansökningar'!A:A,0),10))</f>
        <v/>
      </c>
      <c r="N31" t="str">
        <f>IF(INDEX('EPM info från ansökningar'!A:AN,MATCH('Godkända ansökningar'!C:C,'EPM info från ansökningar'!A:A,0),11)=0,"",INDEX('EPM info från ansökningar'!A:AN,MATCH('Godkända ansökningar'!C:C,'EPM info från ansökningar'!A:A,0),11))</f>
        <v/>
      </c>
      <c r="O31" t="str">
        <f>IF(INDEX('EPM info från ansökningar'!A:AN,MATCH('Godkända ansökningar'!C:C,'EPM info från ansökningar'!A:A,0),12)=0,"",INDEX('EPM info från ansökningar'!A:AN,MATCH('Godkända ansökningar'!C:C,'EPM info från ansökningar'!A:A,0),12))</f>
        <v>Södra</v>
      </c>
      <c r="P31" s="63">
        <f>INDEX('EPM info från ansökningar'!A:AN,MATCH('Godkända ansökningar'!C:C,'EPM info från ansökningar'!A:A,0),33)</f>
        <v>43928</v>
      </c>
      <c r="Q31" s="63">
        <f>INDEX('EPM info från ansökningar'!A:AN,MATCH('Godkända ansökningar'!C:C,'EPM info från ansökningar'!A:A,0),35)</f>
        <v>44166</v>
      </c>
      <c r="R31" s="65">
        <f>INDEX('EPM info från ansökningar'!A:AN,MATCH('Godkända ansökningar'!C:C,'EPM info från ansökningar'!A:A,0),38)</f>
        <v>150</v>
      </c>
      <c r="S31" s="65" t="str">
        <f>INDEX('EPM info från ansökningar'!A:AN,MATCH('Godkända ansökningar'!C:C,'EPM info från ansökningar'!A:A,0),39)</f>
        <v>Nej</v>
      </c>
      <c r="T31" t="str">
        <f>INDEX('EPM info från ansökningar'!A:AN,MATCH('Godkända ansökningar'!C:C,'EPM info från ansökningar'!A:A,0),40)</f>
        <v>Nej</v>
      </c>
      <c r="U31" t="str">
        <f>INDEX('EPM diarie'!D:F,MATCH('Godkända ansökningar'!C:C,'EPM diarie'!D:D,0),3)</f>
        <v>Mona Landin Olsson</v>
      </c>
    </row>
    <row r="32" spans="1:21" x14ac:dyDescent="0.25">
      <c r="A32" s="34" t="s">
        <v>194</v>
      </c>
      <c r="B32" s="34" t="s">
        <v>201</v>
      </c>
      <c r="C32" s="34" t="s">
        <v>425</v>
      </c>
      <c r="D32" s="34" t="s">
        <v>426</v>
      </c>
      <c r="E32" s="41" t="str">
        <f>INDEX('EPM info från ansökningar'!A:AN,MATCH('Godkända ansökningar'!C:C,'EPM info från ansökningar'!A:A,0),29)</f>
        <v xml:space="preserve">Den pågående covid-19 pandemin innebär att svensk sjukvård och hela samhällets sätts under enorm press. Söktrycket av och beläggningen av patienter med befarad och konstaterad covid-19 är redan nu stor och i ökande och vi tvingas i en mycket större omfattning än tidigare till hårda prioriteringar mellan olika patientgrupper. Inom intensivvården används ett skattningsverktyg, clinical frailty score (CFS), för funktionsnivåbedömning av patienter. Vid låg funktionsnivå bedöms patiener inte dra nytta av intensivvård. I Gävle har CFS implementerats vid hospitalisering på grund av covid-19, i första hand i syfte att kunna värdera patienter inför eventull intensivvård. 
Detta är en ren observationsstudie.Studien innebär ingen patientintervention utan vi avser att samla urval av befintliga journaluppgifter i en databas för vidare analys. Vi avser att retrospektivt och prospektivt inkludera samtliga för covid-19 vid Gävle länssjukhus hospitaliserade patienter. Syftet med denna studie är att studera denna skattningsskalas potential som prognostisk markör vad gäller dödlighet, längd på hopitalisering, både på intensivvårdsavdelning och på intermediär- och normalvårdsavdelning, och behov av eftervård på annan vårdnivå. Eftersom datainsamling sker kontinueligt ges dessutom möjlighet till att i detalj övervaka belastningen av covid-19 på sjukhuset under pandemins gång. Vi syftar också till att kartlägga karaktäristika hos patienter inlagda på grund av covid 19  och att också analysera vilka andnings- och hjärtunderstödjande behandlingar de fått.Vilken reprentation har sjukvårdspersonal och grupper med annat födelseland finns bland hospitaliserade patienter med covid-19? Var har patienterna blivit smittade?  </v>
      </c>
      <c r="F32" s="34" t="s">
        <v>428</v>
      </c>
      <c r="G32" s="33">
        <v>43984</v>
      </c>
      <c r="H32" s="34" t="s">
        <v>199</v>
      </c>
      <c r="I32" t="s">
        <v>162</v>
      </c>
      <c r="J32" t="str">
        <f>IF(INDEX('EPM info från ansökningar'!A:AN,MATCH('Godkända ansökningar'!C:C,'EPM info från ansökningar'!A:A,0),7)=0,"",INDEX('EPM info från ansökningar'!A:AN,MATCH('Godkända ansökningar'!C:C,'EPM info från ansökningar'!A:A,0),7))</f>
        <v/>
      </c>
      <c r="K32" t="str">
        <f>IF(INDEX('EPM info från ansökningar'!A:AN,MATCH('Godkända ansökningar'!C:C,'EPM info från ansökningar'!A:A,0),8)=0,"",INDEX('EPM info från ansökningar'!A:AN,MATCH('Godkända ansökningar'!C:C,'EPM info från ansökningar'!A:A,0),8))</f>
        <v>Uppsala-Örebro</v>
      </c>
      <c r="L32" t="str">
        <f>IF(INDEX('EPM info från ansökningar'!A:AN,MATCH('Godkända ansökningar'!C:C,'EPM info från ansökningar'!A:A,0),9)=0,"",INDEX('EPM info från ansökningar'!A:AN,MATCH('Godkända ansökningar'!C:C,'EPM info från ansökningar'!A:A,0),9))</f>
        <v/>
      </c>
      <c r="M32" t="str">
        <f>IF(INDEX('EPM info från ansökningar'!A:AN,MATCH('Godkända ansökningar'!C:C,'EPM info från ansökningar'!A:A,0),10)=0,"",INDEX('EPM info från ansökningar'!A:AN,MATCH('Godkända ansökningar'!C:C,'EPM info från ansökningar'!A:A,0),10))</f>
        <v/>
      </c>
      <c r="N32" t="str">
        <f>IF(INDEX('EPM info från ansökningar'!A:AN,MATCH('Godkända ansökningar'!C:C,'EPM info från ansökningar'!A:A,0),11)=0,"",INDEX('EPM info från ansökningar'!A:AN,MATCH('Godkända ansökningar'!C:C,'EPM info från ansökningar'!A:A,0),11))</f>
        <v/>
      </c>
      <c r="O32" t="str">
        <f>IF(INDEX('EPM info från ansökningar'!A:AN,MATCH('Godkända ansökningar'!C:C,'EPM info från ansökningar'!A:A,0),12)=0,"",INDEX('EPM info från ansökningar'!A:AN,MATCH('Godkända ansökningar'!C:C,'EPM info från ansökningar'!A:A,0),12))</f>
        <v/>
      </c>
      <c r="P32" s="63">
        <f>INDEX('EPM info från ansökningar'!A:AN,MATCH('Godkända ansökningar'!C:C,'EPM info från ansökningar'!A:A,0),33)</f>
        <v>43984</v>
      </c>
      <c r="Q32" s="63">
        <f>INDEX('EPM info från ansökningar'!A:AN,MATCH('Godkända ansökningar'!C:C,'EPM info från ansökningar'!A:A,0),35)</f>
        <v>44074</v>
      </c>
      <c r="R32" s="65">
        <f>INDEX('EPM info från ansökningar'!A:AN,MATCH('Godkända ansökningar'!C:C,'EPM info från ansökningar'!A:A,0),38)</f>
        <v>350</v>
      </c>
      <c r="S32" s="65" t="str">
        <f>INDEX('EPM info från ansökningar'!A:AN,MATCH('Godkända ansökningar'!C:C,'EPM info från ansökningar'!A:A,0),39)</f>
        <v>Nej</v>
      </c>
      <c r="T32" t="str">
        <f>INDEX('EPM info från ansökningar'!A:AN,MATCH('Godkända ansökningar'!C:C,'EPM info från ansökningar'!A:A,0),40)</f>
        <v>Nej</v>
      </c>
      <c r="U32" t="str">
        <f>INDEX('EPM diarie'!D:F,MATCH('Godkända ansökningar'!C:C,'EPM diarie'!D:D,0),3)</f>
        <v>Andreas Palm</v>
      </c>
    </row>
    <row r="33" spans="1:21" x14ac:dyDescent="0.25">
      <c r="A33" s="34" t="s">
        <v>194</v>
      </c>
      <c r="B33" s="34" t="s">
        <v>195</v>
      </c>
      <c r="C33" s="34" t="s">
        <v>429</v>
      </c>
      <c r="D33" s="34" t="s">
        <v>430</v>
      </c>
      <c r="E33" s="41" t="str">
        <f>INDEX('EPM info från ansökningar'!A:AN,MATCH('Godkända ansökningar'!C:C,'EPM info från ansökningar'!A:A,0),29)</f>
        <v>SARS-CoV-2 viruset har orsakat en pandemi med en sjukdom som fått namnet covid-19. Sjukdomen har spridit sig snabbt från sitt ursprung i Kina till hela världen och speciellt södra Europa har drabbats hårt. I skrivande stund pågår spridning av SARS-CoV-2 i samhället i Sverige och sjukvården förbereder sig för att ta emot många svårt covid-sjuka patienter.
De flesta patienter får en lindrig eller till och med asymptomatisk infektion men en del patienter blir svårt sjuka med allvarlig lungpåverkan. De flesta som blir svårt sjuka är till en början ganska lindrigt sjuka men efter en dryg vecka inträder en försämring med ökad lungpåverkan och tilltagande inflammatorisk aktivitet. Varför en del personer försämras så långt in i förloppet är inte känt men olika hypoteser har framkommit och en av dem är att antikroppar mot viruset skulle kunna ha en proinflammatoriska effekter. Det som talar för detta är att antikroppssvaret brukar börja komma vid den tiden då försämringen inträder.
Syftet med detta projekt är att undersöka om variationen i det kliniska förloppet kan förklaras av kvalitet och kvantitet av antikroppsutvecklingen mot SARS-CoV-2 viruset. Vidare syftar projektet till att undersöka virusmängd och eventuell evolution av viruset i sin värd över tid.</v>
      </c>
      <c r="F33" s="34" t="s">
        <v>105</v>
      </c>
      <c r="G33" s="33">
        <v>43943</v>
      </c>
      <c r="H33" s="34" t="s">
        <v>199</v>
      </c>
      <c r="I33" t="s">
        <v>166</v>
      </c>
      <c r="J33" t="str">
        <f>IF(INDEX('EPM info från ansökningar'!A:AN,MATCH('Godkända ansökningar'!C:C,'EPM info från ansökningar'!A:A,0),7)=0,"",INDEX('EPM info från ansökningar'!A:AN,MATCH('Godkända ansökningar'!C:C,'EPM info från ansökningar'!A:A,0),7))</f>
        <v/>
      </c>
      <c r="K33" t="str">
        <f>IF(INDEX('EPM info från ansökningar'!A:AN,MATCH('Godkända ansökningar'!C:C,'EPM info från ansökningar'!A:A,0),8)=0,"",INDEX('EPM info från ansökningar'!A:AN,MATCH('Godkända ansökningar'!C:C,'EPM info från ansökningar'!A:A,0),8))</f>
        <v/>
      </c>
      <c r="L33" t="str">
        <f>IF(INDEX('EPM info från ansökningar'!A:AN,MATCH('Godkända ansökningar'!C:C,'EPM info från ansökningar'!A:A,0),9)=0,"",INDEX('EPM info från ansökningar'!A:AN,MATCH('Godkända ansökningar'!C:C,'EPM info från ansökningar'!A:A,0),9))</f>
        <v/>
      </c>
      <c r="M33" t="str">
        <f>IF(INDEX('EPM info från ansökningar'!A:AN,MATCH('Godkända ansökningar'!C:C,'EPM info från ansökningar'!A:A,0),10)=0,"",INDEX('EPM info från ansökningar'!A:AN,MATCH('Godkända ansökningar'!C:C,'EPM info från ansökningar'!A:A,0),10))</f>
        <v/>
      </c>
      <c r="N33" t="str">
        <f>IF(INDEX('EPM info från ansökningar'!A:AN,MATCH('Godkända ansökningar'!C:C,'EPM info från ansökningar'!A:A,0),11)=0,"",INDEX('EPM info från ansökningar'!A:AN,MATCH('Godkända ansökningar'!C:C,'EPM info från ansökningar'!A:A,0),11))</f>
        <v/>
      </c>
      <c r="O33" t="str">
        <f>IF(INDEX('EPM info från ansökningar'!A:AN,MATCH('Godkända ansökningar'!C:C,'EPM info från ansökningar'!A:A,0),12)=0,"",INDEX('EPM info från ansökningar'!A:AN,MATCH('Godkända ansökningar'!C:C,'EPM info från ansökningar'!A:A,0),12))</f>
        <v>Södra</v>
      </c>
      <c r="P33" s="63">
        <f>INDEX('EPM info från ansökningar'!A:AN,MATCH('Godkända ansökningar'!C:C,'EPM info från ansökningar'!A:A,0),33)</f>
        <v>43943</v>
      </c>
      <c r="Q33" s="63">
        <f>INDEX('EPM info från ansökningar'!A:AN,MATCH('Godkända ansökningar'!C:C,'EPM info från ansökningar'!A:A,0),35)</f>
        <v>44561</v>
      </c>
      <c r="R33" s="65">
        <f>INDEX('EPM info från ansökningar'!A:AN,MATCH('Godkända ansökningar'!C:C,'EPM info från ansökningar'!A:A,0),38)</f>
        <v>100</v>
      </c>
      <c r="S33" s="65" t="str">
        <f>INDEX('EPM info från ansökningar'!A:AN,MATCH('Godkända ansökningar'!C:C,'EPM info från ansökningar'!A:A,0),39)</f>
        <v>Nej</v>
      </c>
      <c r="T33" t="str">
        <f>INDEX('EPM info från ansökningar'!A:AN,MATCH('Godkända ansökningar'!C:C,'EPM info från ansökningar'!A:A,0),40)</f>
        <v>Ja</v>
      </c>
      <c r="U33" t="str">
        <f>INDEX('EPM diarie'!D:F,MATCH('Godkända ansökningar'!C:C,'EPM diarie'!D:D,0),3)</f>
        <v>Magnus Rasmussen</v>
      </c>
    </row>
    <row r="34" spans="1:21" x14ac:dyDescent="0.25">
      <c r="A34" s="34" t="s">
        <v>194</v>
      </c>
      <c r="B34" s="34" t="s">
        <v>201</v>
      </c>
      <c r="C34" s="34" t="s">
        <v>432</v>
      </c>
      <c r="D34" s="34" t="s">
        <v>433</v>
      </c>
      <c r="E34" s="41" t="str">
        <f>INDEX('EPM info från ansökningar'!A:AN,MATCH('Godkända ansökningar'!C:C,'EPM info från ansökningar'!A:A,0),29)</f>
        <v>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och en del får svåra luftvägsbesvär. De patienter som är i behov av sjukhusvård behöver framförallt andningsstöd och i vissa fall även läggas i respirator. I svåra fall beskrivs en cytokinstorm då det egna immunförsvaret går till attack mot kroppsegen vävnad med multiorgansvikt som följd.
Bara under 2020 har många nya artiklar publicerats om Covid-19 där riskfaktorer som diabetes, rökning, astma, övervikt med flera har angivits. Det finns ännu ingen konsensus om vilka blodprover 
som är av störst vikt att följa för dessa riskgrupper, och inte eller för de som ej tillhör riskgrupp, vid sjukvårdskrävande covid-19.
I Sverige är vi fortfarande i ett tidigt skede vad gäller denna pandemi och det är av stor vikt att samla in och sammanställa data för att få mer kännedom om sjukdomens patogenes samt kunna effektivisera sjukvårdens resurser. Vi vill samla in analysresultat från Klinisk kemis 
laboratoriedatasystem på patienter som har sjukdomen covid-19 för att se vilka labparametrar som påverkas vid sjukdomen och vilka som (i tidigt och sent skede) kan visa på en allvarlig sjukdom.</v>
      </c>
      <c r="F34" s="34" t="s">
        <v>34</v>
      </c>
      <c r="G34" s="33">
        <v>43943</v>
      </c>
      <c r="H34" s="34" t="s">
        <v>212</v>
      </c>
      <c r="I34" t="s">
        <v>163</v>
      </c>
      <c r="J34" t="str">
        <f>IF(INDEX('EPM info från ansökningar'!A:AN,MATCH('Godkända ansökningar'!C:C,'EPM info från ansökningar'!A:A,0),7)=0,"",INDEX('EPM info från ansökningar'!A:AN,MATCH('Godkända ansökningar'!C:C,'EPM info från ansökningar'!A:A,0),7))</f>
        <v/>
      </c>
      <c r="K34" t="str">
        <f>IF(INDEX('EPM info från ansökningar'!A:AN,MATCH('Godkända ansökningar'!C:C,'EPM info från ansökningar'!A:A,0),8)=0,"",INDEX('EPM info från ansökningar'!A:AN,MATCH('Godkända ansökningar'!C:C,'EPM info från ansökningar'!A:A,0),8))</f>
        <v/>
      </c>
      <c r="L34" t="str">
        <f>IF(INDEX('EPM info från ansökningar'!A:AN,MATCH('Godkända ansökningar'!C:C,'EPM info från ansökningar'!A:A,0),9)=0,"",INDEX('EPM info från ansökningar'!A:AN,MATCH('Godkända ansökningar'!C:C,'EPM info från ansökningar'!A:A,0),9))</f>
        <v>Stockholms</v>
      </c>
      <c r="M34" t="str">
        <f>IF(INDEX('EPM info från ansökningar'!A:AN,MATCH('Godkända ansökningar'!C:C,'EPM info från ansökningar'!A:A,0),10)=0,"",INDEX('EPM info från ansökningar'!A:AN,MATCH('Godkända ansökningar'!C:C,'EPM info från ansökningar'!A:A,0),10))</f>
        <v/>
      </c>
      <c r="N34" t="str">
        <f>IF(INDEX('EPM info från ansökningar'!A:AN,MATCH('Godkända ansökningar'!C:C,'EPM info från ansökningar'!A:A,0),11)=0,"",INDEX('EPM info från ansökningar'!A:AN,MATCH('Godkända ansökningar'!C:C,'EPM info från ansökningar'!A:A,0),11))</f>
        <v/>
      </c>
      <c r="O34" t="str">
        <f>IF(INDEX('EPM info från ansökningar'!A:AN,MATCH('Godkända ansökningar'!C:C,'EPM info från ansökningar'!A:A,0),12)=0,"",INDEX('EPM info från ansökningar'!A:AN,MATCH('Godkända ansökningar'!C:C,'EPM info från ansökningar'!A:A,0),12))</f>
        <v/>
      </c>
      <c r="P34" s="63">
        <f>INDEX('EPM info från ansökningar'!A:AN,MATCH('Godkända ansökningar'!C:C,'EPM info från ansökningar'!A:A,0),33)</f>
        <v>43943</v>
      </c>
      <c r="Q34" s="63">
        <f>INDEX('EPM info från ansökningar'!A:AN,MATCH('Godkända ansökningar'!C:C,'EPM info från ansökningar'!A:A,0),35)</f>
        <v>44074</v>
      </c>
      <c r="R34" s="65">
        <f>INDEX('EPM info från ansökningar'!A:AN,MATCH('Godkända ansökningar'!C:C,'EPM info från ansökningar'!A:A,0),38)</f>
        <v>800</v>
      </c>
      <c r="S34" s="65" t="str">
        <f>INDEX('EPM info från ansökningar'!A:AN,MATCH('Godkända ansökningar'!C:C,'EPM info från ansökningar'!A:A,0),39)</f>
        <v>Nej</v>
      </c>
      <c r="T34" t="str">
        <f>INDEX('EPM info från ansökningar'!A:AN,MATCH('Godkända ansökningar'!C:C,'EPM info från ansökningar'!A:A,0),40)</f>
        <v>Ja</v>
      </c>
      <c r="U34" t="str">
        <f>INDEX('EPM diarie'!D:F,MATCH('Godkända ansökningar'!C:C,'EPM diarie'!D:D,0),3)</f>
        <v>Jovan Antovic</v>
      </c>
    </row>
    <row r="35" spans="1:21" x14ac:dyDescent="0.25">
      <c r="A35" s="34" t="s">
        <v>194</v>
      </c>
      <c r="B35" s="34" t="s">
        <v>201</v>
      </c>
      <c r="C35" s="34" t="s">
        <v>445</v>
      </c>
      <c r="D35" s="34" t="s">
        <v>446</v>
      </c>
      <c r="E35" s="41" t="str">
        <f>INDEX('EPM info från ansökningar'!A:AN,MATCH('Godkända ansökningar'!C:C,'EPM info från ansökningar'!A:A,0),29)</f>
        <v>COVID19 epidemin har inneburit mycket stor belastning på akutsjukvården i Region Stockholm. Ett mycket stort antal patienter har krävt sjukhusvård. Patienterna har vårdats på olika vårdnivåer beroende på infektionens svårighetsgrad. Avsikten med detta projekt är att följa upp sjukdomsförloppet för de sjukhusvårdade patienterna i Region Stockholm. Att samla information kring påverkan på vitala parametrar och biokemiska variabler och hur dessa påverkat sjukdomsförloppet och behovet av högspecialicerad vård. Projektet avser också att söka efter faktorer som påverkat prognosen, faktorer som påverkat vårdförloppet negativt respektive positivt.</v>
      </c>
      <c r="F35" s="34" t="s">
        <v>34</v>
      </c>
      <c r="G35" s="33">
        <v>43983</v>
      </c>
      <c r="H35" s="34" t="s">
        <v>212</v>
      </c>
      <c r="I35" t="s">
        <v>163</v>
      </c>
      <c r="J35" t="str">
        <f>IF(INDEX('EPM info från ansökningar'!A:AN,MATCH('Godkända ansökningar'!C:C,'EPM info från ansökningar'!A:A,0),7)=0,"",INDEX('EPM info från ansökningar'!A:AN,MATCH('Godkända ansökningar'!C:C,'EPM info från ansökningar'!A:A,0),7))</f>
        <v/>
      </c>
      <c r="K35" t="str">
        <f>IF(INDEX('EPM info från ansökningar'!A:AN,MATCH('Godkända ansökningar'!C:C,'EPM info från ansökningar'!A:A,0),8)=0,"",INDEX('EPM info från ansökningar'!A:AN,MATCH('Godkända ansökningar'!C:C,'EPM info från ansökningar'!A:A,0),8))</f>
        <v/>
      </c>
      <c r="L35" t="str">
        <f>IF(INDEX('EPM info från ansökningar'!A:AN,MATCH('Godkända ansökningar'!C:C,'EPM info från ansökningar'!A:A,0),9)=0,"",INDEX('EPM info från ansökningar'!A:AN,MATCH('Godkända ansökningar'!C:C,'EPM info från ansökningar'!A:A,0),9))</f>
        <v>Stockholms</v>
      </c>
      <c r="M35" t="str">
        <f>IF(INDEX('EPM info från ansökningar'!A:AN,MATCH('Godkända ansökningar'!C:C,'EPM info från ansökningar'!A:A,0),10)=0,"",INDEX('EPM info från ansökningar'!A:AN,MATCH('Godkända ansökningar'!C:C,'EPM info från ansökningar'!A:A,0),10))</f>
        <v/>
      </c>
      <c r="N35" t="str">
        <f>IF(INDEX('EPM info från ansökningar'!A:AN,MATCH('Godkända ansökningar'!C:C,'EPM info från ansökningar'!A:A,0),11)=0,"",INDEX('EPM info från ansökningar'!A:AN,MATCH('Godkända ansökningar'!C:C,'EPM info från ansökningar'!A:A,0),11))</f>
        <v/>
      </c>
      <c r="O35" t="str">
        <f>IF(INDEX('EPM info från ansökningar'!A:AN,MATCH('Godkända ansökningar'!C:C,'EPM info från ansökningar'!A:A,0),12)=0,"",INDEX('EPM info från ansökningar'!A:AN,MATCH('Godkända ansökningar'!C:C,'EPM info från ansökningar'!A:A,0),12))</f>
        <v/>
      </c>
      <c r="P35" s="63">
        <f>INDEX('EPM info från ansökningar'!A:AN,MATCH('Godkända ansökningar'!C:C,'EPM info från ansökningar'!A:A,0),33)</f>
        <v>43983</v>
      </c>
      <c r="Q35" s="63">
        <f>INDEX('EPM info från ansökningar'!A:AN,MATCH('Godkända ansökningar'!C:C,'EPM info från ansökningar'!A:A,0),35)</f>
        <v>44196</v>
      </c>
      <c r="R35" s="65">
        <f>INDEX('EPM info från ansökningar'!A:AN,MATCH('Godkända ansökningar'!C:C,'EPM info från ansökningar'!A:A,0),38)</f>
        <v>350</v>
      </c>
      <c r="S35" s="65" t="str">
        <f>INDEX('EPM info från ansökningar'!A:AN,MATCH('Godkända ansökningar'!C:C,'EPM info från ansökningar'!A:A,0),39)</f>
        <v>Ja</v>
      </c>
      <c r="T35" t="str">
        <f>INDEX('EPM info från ansökningar'!A:AN,MATCH('Godkända ansökningar'!C:C,'EPM info från ansökningar'!A:A,0),40)</f>
        <v>Ja</v>
      </c>
      <c r="U35" t="str">
        <f>INDEX('EPM diarie'!D:F,MATCH('Godkända ansökningar'!C:C,'EPM diarie'!D:D,0),3)</f>
        <v>Jan G Jakobsson</v>
      </c>
    </row>
    <row r="36" spans="1:21" x14ac:dyDescent="0.25">
      <c r="A36" s="34" t="s">
        <v>194</v>
      </c>
      <c r="B36" s="34" t="s">
        <v>195</v>
      </c>
      <c r="C36" s="34" t="s">
        <v>448</v>
      </c>
      <c r="D36" s="34" t="s">
        <v>449</v>
      </c>
      <c r="E36" s="41" t="str">
        <f>INDEX('EPM info från ansökningar'!A:AN,MATCH('Godkända ansökningar'!C:C,'EPM info från ansökningar'!A:A,0),29)</f>
        <v>I december 2019 upptäcktes i Wuhan, Kina ett utbrott med ett nytt coronavirus som fått namnet severe acute respiratory syndrome coronavirus 2 (SARS-CoV-2). Viruset har sedan dess spridit sig till stora delar av världen och klassificeras nu som en pandemi. Några av de värst drabbade länderna i nuläget är Italien och Spanien. Vi ser nu ett ökat antal avlidna och patienter som behöver intensivvård även i Sverige.
Sjukdomsbilden som SARS-CoV-2 ger upphov till kallas coronavirus disease (COVID-19). Svårighetsgraden varierar från mycket milda symptom från övre luftvägarna till svår viral pneumoni med respiratorisk svikt. Cirka 80% drabbas av mild sjukdom, 15% av svår och 5% av kritisk sjukdom.
Det första fallet av COVID-19 i Sverige diagnosticerades 31 januari 2020 och vi har i dagsläget (2 april 2020) 4 947 personer som testats positiva för SARS-CoV-2, men mörkertalet är stort och 
Folkhälsomyndigheten bedömer att det finns en allmän spridning i stora delar av landet.
Eftersom detta är en ny typ av infektion är det mycket som är okänt, och direkta paralleller kan inte dras till andra infektioner orsakade av coronavirus då de antingen är mindre allvarliga (vanlig förkylning) eller betydligt allvarligare (SARS och MERS). Vi behöver förstå vilka patienter som är på väg att försämras eller förbättras, vilka immunologiska mekanismer som kan förvärra sjukdomen, kan angripas med olika läkemedel, och på sikt förstå hur långlivat immunolgiskt minne, och därmed försvar mot att få samma infektion igen, utvecklas och kan följas. Det senare är viktigt för att veta vilka personer som kan anses skyddade mot att re-infekteras, men också för att kunna utveckla vacciner.
För att kunna göra det kommer vi att samla in prover från patienter som vårdas på infektionsklinik och/eller får intensivvård, och från sjukhuspersonal. Återkommande prover kommer att tas och vi 
kommer att spara serum, plasma och infrysta celler i en biobank. Dessa prover kommer sedan att analyseras för att bestämma sammansättningen av celler och undersöka immunologiska mekanismer som minnesceller och skyddande antikroppar, samt virologiska och cellskade-markörer. Slutligen kommer en mindre andel av patienterna att analyseras med modern teknologi i form av single-cell RNASeq, en metod som gör det möjligt att analysera förändringar i patienter mycket brett vilket kan leda till att vi identifierar nya, och oväntade, mekanismer som kan användas för att angripa infektionen.</v>
      </c>
      <c r="F36" s="34" t="s">
        <v>61</v>
      </c>
      <c r="G36" s="33">
        <v>43943</v>
      </c>
      <c r="H36" s="34" t="s">
        <v>212</v>
      </c>
      <c r="I36" t="s">
        <v>165</v>
      </c>
      <c r="J36" t="str">
        <f>IF(INDEX('EPM info från ansökningar'!A:AN,MATCH('Godkända ansökningar'!C:C,'EPM info från ansökningar'!A:A,0),7)=0,"",INDEX('EPM info från ansökningar'!A:AN,MATCH('Godkända ansökningar'!C:C,'EPM info från ansökningar'!A:A,0),7))</f>
        <v/>
      </c>
      <c r="K36" t="str">
        <f>IF(INDEX('EPM info från ansökningar'!A:AN,MATCH('Godkända ansökningar'!C:C,'EPM info från ansökningar'!A:A,0),8)=0,"",INDEX('EPM info från ansökningar'!A:AN,MATCH('Godkända ansökningar'!C:C,'EPM info från ansökningar'!A:A,0),8))</f>
        <v/>
      </c>
      <c r="L36" t="str">
        <f>IF(INDEX('EPM info från ansökningar'!A:AN,MATCH('Godkända ansökningar'!C:C,'EPM info från ansökningar'!A:A,0),9)=0,"",INDEX('EPM info från ansökningar'!A:AN,MATCH('Godkända ansökningar'!C:C,'EPM info från ansökningar'!A:A,0),9))</f>
        <v/>
      </c>
      <c r="M36" t="str">
        <f>IF(INDEX('EPM info från ansökningar'!A:AN,MATCH('Godkända ansökningar'!C:C,'EPM info från ansökningar'!A:A,0),10)=0,"",INDEX('EPM info från ansökningar'!A:AN,MATCH('Godkända ansökningar'!C:C,'EPM info från ansökningar'!A:A,0),10))</f>
        <v/>
      </c>
      <c r="N36" t="str">
        <f>IF(INDEX('EPM info från ansökningar'!A:AN,MATCH('Godkända ansökningar'!C:C,'EPM info från ansökningar'!A:A,0),11)=0,"",INDEX('EPM info från ansökningar'!A:AN,MATCH('Godkända ansökningar'!C:C,'EPM info från ansökningar'!A:A,0),11))</f>
        <v>Västra</v>
      </c>
      <c r="O36" t="str">
        <f>IF(INDEX('EPM info från ansökningar'!A:AN,MATCH('Godkända ansökningar'!C:C,'EPM info från ansökningar'!A:A,0),12)=0,"",INDEX('EPM info från ansökningar'!A:AN,MATCH('Godkända ansökningar'!C:C,'EPM info från ansökningar'!A:A,0),12))</f>
        <v/>
      </c>
      <c r="P36" s="63">
        <f>INDEX('EPM info från ansökningar'!A:AN,MATCH('Godkända ansökningar'!C:C,'EPM info från ansökningar'!A:A,0),33)</f>
        <v>43943</v>
      </c>
      <c r="Q36" s="63">
        <f>INDEX('EPM info från ansökningar'!A:AN,MATCH('Godkända ansökningar'!C:C,'EPM info från ansökningar'!A:A,0),35)</f>
        <v>47595</v>
      </c>
      <c r="R36" s="65">
        <f>INDEX('EPM info från ansökningar'!A:AN,MATCH('Godkända ansökningar'!C:C,'EPM info från ansökningar'!A:A,0),38)</f>
        <v>350</v>
      </c>
      <c r="S36" s="65" t="str">
        <f>INDEX('EPM info från ansökningar'!A:AN,MATCH('Godkända ansökningar'!C:C,'EPM info från ansökningar'!A:A,0),39)</f>
        <v>Nej</v>
      </c>
      <c r="T36" t="str">
        <f>INDEX('EPM info från ansökningar'!A:AN,MATCH('Godkända ansökningar'!C:C,'EPM info från ansökningar'!A:A,0),40)</f>
        <v>Nej</v>
      </c>
      <c r="U36" t="str">
        <f>INDEX('EPM diarie'!D:F,MATCH('Godkända ansökningar'!C:C,'EPM diarie'!D:D,0),3)</f>
        <v>Magnus Gisslen</v>
      </c>
    </row>
    <row r="37" spans="1:21" x14ac:dyDescent="0.25">
      <c r="A37" s="34" t="s">
        <v>194</v>
      </c>
      <c r="B37" s="34" t="s">
        <v>201</v>
      </c>
      <c r="C37" s="34" t="s">
        <v>451</v>
      </c>
      <c r="D37" s="34" t="s">
        <v>452</v>
      </c>
      <c r="E37" s="41" t="str">
        <f>INDEX('EPM info från ansökningar'!A:AN,MATCH('Godkända ansökningar'!C:C,'EPM info från ansökningar'!A:A,0),29)</f>
        <v>Världen drabbas för närvarande av coronaviruspandemi. Personer som blir smittade utvecklar vid allvarliga fall en svår lunginflammation med andningsbesvär som kan kräva understöd i form av
respiratorbehandling. Respiratorbehandling kan i dessa fall vara livsräddande men den kan även leda till mekaniska skador på lungorna med risk för sekundär utveckling av svikt på andra organsystem såsom lever, njurar, hjärta och hjärna. Kunskapen hur man skall hantera respiratorbehandling hos patienter med
lunginflammation orsakad av coronavirus är begränsade eftersom pandemin bara pågått under några månader. Vi vet hittills att de lungskador som coronapatienterna drabbas av skiljer sig från lungskador som utvecklas hos patienter som drabbats av lunginflammation.
Vår forskningsgrupp har varit delaktig i att utveckla en metod för mätning av lungimpedans med hjälp av elektrisk impedanstomografi (EIT). Med denna metod kan man mäta förändringar i global (för hela lungan) och regional lungvolym och andetagsvolym under pågående respiratorbehandling.
Med denna metod kan vi utvärdera hur lungorna fungerar hos patienter med coronavirusinfektion för att möjliggöra att ge dessa patienter en skonsam och effektiv respiratorbehandling.
I denna studie vill vi närmare undersöka lungfunktionen med hjälp av EIT hos patienter som behandlas i respirator på grund av svår lungsvikt. Speciellt vill vi studera patientens lungfunktion under kritiska moment av respiratorbehandlingen såsom när patienten skall tränas ur respiratorn och skall försöka andas på egen hand samt vid mycket svår lungsvikt där patienten behöver vändas i bukläge.</v>
      </c>
      <c r="F37" s="34" t="s">
        <v>61</v>
      </c>
      <c r="G37" s="33">
        <v>43973</v>
      </c>
      <c r="H37" s="34" t="s">
        <v>199</v>
      </c>
      <c r="I37" t="s">
        <v>165</v>
      </c>
      <c r="J37" t="str">
        <f>IF(INDEX('EPM info från ansökningar'!A:AN,MATCH('Godkända ansökningar'!C:C,'EPM info från ansökningar'!A:A,0),7)=0,"",INDEX('EPM info från ansökningar'!A:AN,MATCH('Godkända ansökningar'!C:C,'EPM info från ansökningar'!A:A,0),7))</f>
        <v/>
      </c>
      <c r="K37" t="str">
        <f>IF(INDEX('EPM info från ansökningar'!A:AN,MATCH('Godkända ansökningar'!C:C,'EPM info från ansökningar'!A:A,0),8)=0,"",INDEX('EPM info från ansökningar'!A:AN,MATCH('Godkända ansökningar'!C:C,'EPM info från ansökningar'!A:A,0),8))</f>
        <v/>
      </c>
      <c r="L37" t="str">
        <f>IF(INDEX('EPM info från ansökningar'!A:AN,MATCH('Godkända ansökningar'!C:C,'EPM info från ansökningar'!A:A,0),9)=0,"",INDEX('EPM info från ansökningar'!A:AN,MATCH('Godkända ansökningar'!C:C,'EPM info från ansökningar'!A:A,0),9))</f>
        <v/>
      </c>
      <c r="M37" t="str">
        <f>IF(INDEX('EPM info från ansökningar'!A:AN,MATCH('Godkända ansökningar'!C:C,'EPM info från ansökningar'!A:A,0),10)=0,"",INDEX('EPM info från ansökningar'!A:AN,MATCH('Godkända ansökningar'!C:C,'EPM info från ansökningar'!A:A,0),10))</f>
        <v/>
      </c>
      <c r="N37" t="str">
        <f>IF(INDEX('EPM info från ansökningar'!A:AN,MATCH('Godkända ansökningar'!C:C,'EPM info från ansökningar'!A:A,0),11)=0,"",INDEX('EPM info från ansökningar'!A:AN,MATCH('Godkända ansökningar'!C:C,'EPM info från ansökningar'!A:A,0),11))</f>
        <v>Västra</v>
      </c>
      <c r="O37" t="str">
        <f>IF(INDEX('EPM info från ansökningar'!A:AN,MATCH('Godkända ansökningar'!C:C,'EPM info från ansökningar'!A:A,0),12)=0,"",INDEX('EPM info från ansökningar'!A:AN,MATCH('Godkända ansökningar'!C:C,'EPM info från ansökningar'!A:A,0),12))</f>
        <v/>
      </c>
      <c r="P37" s="63">
        <f>INDEX('EPM info från ansökningar'!A:AN,MATCH('Godkända ansökningar'!C:C,'EPM info från ansökningar'!A:A,0),33)</f>
        <v>43938</v>
      </c>
      <c r="Q37" s="63">
        <f>INDEX('EPM info från ansökningar'!A:AN,MATCH('Godkända ansökningar'!C:C,'EPM info från ansökningar'!A:A,0),35)</f>
        <v>44008</v>
      </c>
      <c r="R37" s="65">
        <f>INDEX('EPM info från ansökningar'!A:AN,MATCH('Godkända ansökningar'!C:C,'EPM info från ansökningar'!A:A,0),38)</f>
        <v>20</v>
      </c>
      <c r="S37" s="65" t="str">
        <f>INDEX('EPM info från ansökningar'!A:AN,MATCH('Godkända ansökningar'!C:C,'EPM info från ansökningar'!A:A,0),39)</f>
        <v>Nej</v>
      </c>
      <c r="T37" t="str">
        <f>INDEX('EPM info från ansökningar'!A:AN,MATCH('Godkända ansökningar'!C:C,'EPM info från ansökningar'!A:A,0),40)</f>
        <v>Nej</v>
      </c>
      <c r="U37" t="str">
        <f>INDEX('EPM diarie'!D:F,MATCH('Godkända ansökningar'!C:C,'EPM diarie'!D:D,0),3)</f>
        <v>Helena Odenstedt</v>
      </c>
    </row>
    <row r="38" spans="1:21" x14ac:dyDescent="0.25">
      <c r="A38" s="34" t="s">
        <v>194</v>
      </c>
      <c r="B38" s="34" t="s">
        <v>195</v>
      </c>
      <c r="C38" s="34" t="s">
        <v>458</v>
      </c>
      <c r="D38" s="34" t="s">
        <v>459</v>
      </c>
      <c r="E38" s="41" t="str">
        <f>INDEX('EPM info från ansökningar'!A:AN,MATCH('Godkända ansökningar'!C:C,'EPM info från ansökningar'!A:A,0),29)</f>
        <v>Just nu pågår en pandemi med viruset SARS-CoV-2 som orsakar sjukdomen COVID-19. Smittan är sannolikt fortfarande relativt sällsynt i Uppsala. Majoriteten av de insjuknade drabbas av lindrig 
sjukdom men riskfaktorer för allvarligare sjukdom och död är ålder, manligt kön, rökning samt samsjuklighet i form av bl.a. hjärt-kärlsjukdom, lungsjukdom, diabetes. I stort sett finns det ingen information om hur risken ser ut för cancerpatienter att insjukna i COVID-19 eller att drabbas av svår COVID-19-sjukdom.
Vården av cancerpatienter påverkas i stor utsträckning av den pågående pandemin med minskade möjligheter till fysiska sjukvårdsbesök samt brist på ett flertal vårdresurser som 
sjukvårdspersonal, inneliggande vårdplatser och tillgång till intensivvård.
Just nu finns en möjlighet att dokumentera hur COVID-19 sprids bland cancerpatienter, som fått noggranna instruktioner för smittskydd, samt hur deras sjukdomsförlopp ser ut.
Frågeställningar
Ansökan gäller ett projekt i tre delar:
Studie 1:
Hur ser insjuknandemönstret ut hos cancerpatienter som behandlas med olika former av aktiv cancerbehandling?
Hur ser det kliniska förloppet ut för COVID-19 hos cancerpatienter? Hur vanligt är subkliniska infektioner i denna grupp?
Hur ser risken ut för att utveckla allvarlig sjukdom vid olika behandlingar, t ex; cytostatika, monoklonala antikroppar, PD1/PDL1-hämmare, CDK4/6-hämmare, B-RAF/MEK-hämmare, BTK- 
hämmare, BCL2-hämmare, tyrosinkinashämmare m.fl cancerbehandlingar med specifika effekter och potentiell påverkan på immunsystemet.
Metod
Studien kommer att bedrivas som en delstudie under U-CAN projektet. Därför kommer vi att för studiens genomförande utnyttja U-CANs tillgängliga etik, samtycke och infrastruktur för insamling 
av blodprov.
•          Patienter under aktiv onkologisk behandling är antingen sedan tidigare inkluderade i U-CAN- projektet, eller kommer inför denna studie att tillfrågas om medverkan i U-CAN.
•          Särskild information och samtycke för den häri beskrivna COVID-19 studien delges patienten som ett tillägg till U-CANs forskningspersonsinformation och samtycke. Patienten får även 
en kort enkät om COVID- 19.
•          Planerade analyser på proverna inkluderar serologi för COVID-19, proteinmarkörer i blodet och analyser av ev genetiska orsaker till ett svårt kliniskt förlopp av infektionen. För 
patienter under aktiv cancerbehandling som i rutinsjukvård diagnosticeras med COVID-19 infektion görs utökad provtagning med tätare blodprover för att kunna studera proteinmarkörer i blodet som 
kan vara relaterade till svårighetsgraden av sjukdomen och graden av immunpåverkan som patientens cancerbehandling haft.
•          Om vi får tillgång till annan provtagning för att påvisa genomgången Covid-19 infektion, t ex med hjälp av blodprov som tas med stick kommer även det att göras.
•          Kliniska data på patienterna kommer att inhämtas från patienternas journaler. Data som kommer att inhämtas är förutom kön och ålder även cancerdiagnos och cancerbehandling, behandling av 
COVID-19 infektionen och behandlingsresultatet.
Studie 2:
Observationell kohortstudie av Covid-19 hos personal som vårdar patienter med maligna sjukdomar. 
Personal vid verksamhetsområde Blod och tumörsjukdomar tillfrågas om deltagande i studie av immunologiska tecken till Covid-19 (serologier). Prover tas var 8 vecka under upp till 1 år.
Om vi får tillgång till annan provtagning för att påvisa genomgången Covid-19 infektion, t ex med hjälp av tas med stick kommer även det att göras.
Studie 3: Epidemiologisk cohort av Covid-19 hos svenska cancerpatienter. Via existerande nationella register som bla. cancerregistret, patientregistret samt dödsorsaksregistret kommer insjuknande i Covid-19 undersökas hos alla patienter med diagnosticerad cancersjukdom. Denna delstudie görs på helt avidentifierade uppgifter som samlas i respektive register. Risken för Covid-19 hos cancerpatienter kommer jämföras med den hos en ålders- och könsmatchad kontrollpopulation.
Klinisk nytta
Kunskap om hur insjuknandegrad och risken för att utveckla allvarlig COVID-19 sjukdom ser ut för en förmodad riskgrupp i form av patienter under aktiv cancerbehandling skulle kunna ha stor inverkan i hur sjukvården ska agera vid liknande situationer i framtiden, i form av råd till patienter om behov av isolering och andra smittskyddsåtgärder samt i hur vården av cancersjuka ska bedrivas i 
perioder av stor belastning på sjukvårdssystemet. Den individuella vinsten för provtagna personer att få veta om de haft infekt</v>
      </c>
      <c r="F38" s="34" t="s">
        <v>157</v>
      </c>
      <c r="G38" s="33">
        <v>43944</v>
      </c>
      <c r="H38" s="34" t="s">
        <v>199</v>
      </c>
      <c r="I38" t="s">
        <v>162</v>
      </c>
      <c r="J38" t="str">
        <f>IF(INDEX('EPM info från ansökningar'!A:AN,MATCH('Godkända ansökningar'!C:C,'EPM info från ansökningar'!A:A,0),7)=0,"",INDEX('EPM info från ansökningar'!A:AN,MATCH('Godkända ansökningar'!C:C,'EPM info från ansökningar'!A:A,0),7))</f>
        <v/>
      </c>
      <c r="K38" t="str">
        <f>IF(INDEX('EPM info från ansökningar'!A:AN,MATCH('Godkända ansökningar'!C:C,'EPM info från ansökningar'!A:A,0),8)=0,"",INDEX('EPM info från ansökningar'!A:AN,MATCH('Godkända ansökningar'!C:C,'EPM info från ansökningar'!A:A,0),8))</f>
        <v>Uppsala-Örebro</v>
      </c>
      <c r="L38" t="str">
        <f>IF(INDEX('EPM info från ansökningar'!A:AN,MATCH('Godkända ansökningar'!C:C,'EPM info från ansökningar'!A:A,0),9)=0,"",INDEX('EPM info från ansökningar'!A:AN,MATCH('Godkända ansökningar'!C:C,'EPM info från ansökningar'!A:A,0),9))</f>
        <v/>
      </c>
      <c r="M38" t="str">
        <f>IF(INDEX('EPM info från ansökningar'!A:AN,MATCH('Godkända ansökningar'!C:C,'EPM info från ansökningar'!A:A,0),10)=0,"",INDEX('EPM info från ansökningar'!A:AN,MATCH('Godkända ansökningar'!C:C,'EPM info från ansökningar'!A:A,0),10))</f>
        <v/>
      </c>
      <c r="N38" t="str">
        <f>IF(INDEX('EPM info från ansökningar'!A:AN,MATCH('Godkända ansökningar'!C:C,'EPM info från ansökningar'!A:A,0),11)=0,"",INDEX('EPM info från ansökningar'!A:AN,MATCH('Godkända ansökningar'!C:C,'EPM info från ansökningar'!A:A,0),11))</f>
        <v/>
      </c>
      <c r="O38" t="str">
        <f>IF(INDEX('EPM info från ansökningar'!A:AN,MATCH('Godkända ansökningar'!C:C,'EPM info från ansökningar'!A:A,0),12)=0,"",INDEX('EPM info från ansökningar'!A:AN,MATCH('Godkända ansökningar'!C:C,'EPM info från ansökningar'!A:A,0),12))</f>
        <v/>
      </c>
      <c r="P38" s="63">
        <f>INDEX('EPM info från ansökningar'!A:AN,MATCH('Godkända ansökningar'!C:C,'EPM info från ansökningar'!A:A,0),33)</f>
        <v>43952</v>
      </c>
      <c r="Q38" s="63">
        <f>INDEX('EPM info från ansökningar'!A:AN,MATCH('Godkända ansökningar'!C:C,'EPM info från ansökningar'!A:A,0),35)</f>
        <v>44682</v>
      </c>
      <c r="R38" s="65">
        <f>INDEX('EPM info från ansökningar'!A:AN,MATCH('Godkända ansökningar'!C:C,'EPM info från ansökningar'!A:A,0),38)</f>
        <v>1500</v>
      </c>
      <c r="S38" s="65" t="str">
        <f>INDEX('EPM info från ansökningar'!A:AN,MATCH('Godkända ansökningar'!C:C,'EPM info från ansökningar'!A:A,0),39)</f>
        <v>Nej</v>
      </c>
      <c r="T38" t="str">
        <f>INDEX('EPM info från ansökningar'!A:AN,MATCH('Godkända ansökningar'!C:C,'EPM info från ansökningar'!A:A,0),40)</f>
        <v>Ja</v>
      </c>
      <c r="U38" t="str">
        <f>INDEX('EPM diarie'!D:F,MATCH('Godkända ansökningar'!C:C,'EPM diarie'!D:D,0),3)</f>
        <v>Gunilla Enblad</v>
      </c>
    </row>
    <row r="39" spans="1:21" x14ac:dyDescent="0.25">
      <c r="A39" s="34" t="s">
        <v>194</v>
      </c>
      <c r="B39" s="34" t="s">
        <v>236</v>
      </c>
      <c r="C39" s="34" t="s">
        <v>467</v>
      </c>
      <c r="D39" s="34" t="s">
        <v>468</v>
      </c>
      <c r="E39" s="41" t="str">
        <f>INDEX('EPM info från ansökningar'!A:AN,MATCH('Godkända ansökningar'!C:C,'EPM info från ansökningar'!A:A,0),29)</f>
        <v>BESLUTSFATTANDE OM LIVSUPPEHÅLLANDE BEHANDLING ÄR SVÅRT OCH Under Covid-19 pandemin finns det skäl att befara ransonering av intensivvård och vid en sådan process bör sjukvården eftersträva öppenhet och transparens. Rättvis prioritering är av största vikt för befolkningens tillit till sjukvården. DET HAR REDAN KOMMIT LARMRAPPORTER ATT PATIENTER FÖR INTENSIVVÅRD PRIORITERAS BORT TROTS ATT DET FINNS LEDIGA PLATSER (SVT). DET ÄR VIKTIGT ATT DESSA BESLUT ÄR ETISKT VÄLGRUNDADE OCH TRANSPARANTA. DET FINNS BEHOV AV ATT SÄTTA IN SÅ FORT SOM MÖJLIGT ETT ETISKT BESLUTSTÖD OCH UTVECKLA DET UNDER TIDEN tillsammans med verksamheten. Det ska kunna tillämpas direkt i RÖL, men eventuellt också i andra regioner. DET LÅNGSIKTIGA MÅLET ÄR ATT IMPLEMENTERA ETT AI-BASERAT BESLUTSTÖD, ATT ANVÄNDA EFTER COVID-19 PERIODEN. VIDARE VARNAR PRIORITERINGSCENTRUM FÖR ETISK STRESS HOS ALL VÅRDPERSONAL UNDER CORONA KRISEN. PRIORITERINGSCENTRUM  DEFINIERAR DET SOM STRESS ATT ”P G A RESURSBRIST INTE KAN GÖRA DET DE ANSER ATT DE BORDE GÖRA FÖR PATIENTERNA”. ETISK STRESS BÖR INVENTERAS FÖR ATT KUNNA GE STÖD FÖR ATT ÖKA MOTSTÅNDSKRAFT HOS VÅRDPERSONALEN. 
Under pandemin Covid-19 kan intensivvården komma i ett läge där beslutsfattarna kan behöva prioritera mellan patienter, när tidigare intagnings kriterier för intensivvård inte räcker till. Socialstyrelsen har nyligen publicerat Nationella principer för prioritering inom intensivvård under extraordinära förhållanden. Principerna är dock på en generell nivå och behöver operationaliseras för praktisk tillämpning. Även utanför extraordinära förhållanden VISAR STUDIER ATT ETISKT BESLUTSFATTANDE OM LIVSUPPEHÅLLANDE BEHANDLING ÄR  SVÅRT. VÅR TIDIGARE BRITTISKA PROJEKT ATT FÖRSTÅ BESLUTSPROCESSEN OCH UTVECKLA ETT BESLUTSSTÖD, VISADE ATT IVA-LÄKARNA VILLE BERÄTTA OM SINA UPPLEVELSER, MEN HADE SVÅRT ATT ARTIKULERA HUR DE ETISKT RESONERAT ATT KOMMA FRAM TILL BESLUTET. DET FRAMKOM OCKSÅ MYCKET OLIKA INSTÄLLNING TILL TRÖSKEL FÖR INTENSIVVÅRD, VILKET ÄVEN TIDIGARE STUDIER VISAT. VIDARE VISADE DET BRITTISKA PROJEKTET ATT BESLUT OM VÅRDNIVÅ BEHÖVER TAS SÅ LÅNGT DET ÄR MÖJLIGT INNAN PATIENTENS TILLSTÅND BLIR AKUT. VI TOLKAR ATT BÅDE IVA-LÄKARE OCH AVDELNINGS LÄKARE BEHÖVER STÖD I DEN ETISKA ANALYSEN OM ENSKILDA PATIENTER ANGÅENDE BESLUT OM VÅRDNIVÅ. BESLUTEN BEHÖVER OMFATTA FLER VÅRDNIVÅER ÄN INTENSIVVÅRD/PALLIATIV VÅRD. 
BESLUTSSTÖDET INNEBÄR BÅDE ETT SKRIFTLIGT OCH ETT MUNTLIGT STÖD AV ETIKER, SOM BEHÖVER FORTLÖPANDE UTVECKAS UNDER ANVÄNDNINGEN. SYFTET MED PLANERAT PROJEKT ÄR ATT ANVÄNDA OCH UTVECKLA ETT BESLUTSSTÖD FÖR LIVSUPPEHÅLLANDE BEHANDLING/VÅRDNIVÅ, SAMT ATT UNDERSÖKA ETISK STRESS UNDER COVID-19 PANDEMIN. DET LÅNGSIKTIGA MÅLET ÄR ATT IMPLEMENTERA ETT AI-BASERAT STÖD. Vi kommer att använda aktionsforskning, dvs. vi utvecklar etiskt stöd tillsammans med den berörda hälso- och sjukvårdspersonalen. Det bidrar till att användningen startar direkt då vårdpersonal är delaktiga och medskapare tillsammans med expertis inom etik och AI.  Vi bedömer involvering av patienter och anhöriga i forskningen i det akuta skedet som oetiskt, enligt tidigare erfarenheter från det brittiska projektet. Datainsamling görs genom deltagande observation som inkluderar etiskt stöd och ljudupptagning av (reflektions-)möten med IVA- läkare, RONDER MELLAN IVA-LÄKARE OCH COVID-AVDELNINGSLÄKARE ANGÅENDE VÅRDNIVÅ FÖR INNELIGGANDE, SAMT MÖTEN UNDER AKUTA BEDÖMNINGAR OM INTENSIVVÅRD MELLAN IVA-LÄKARE OCH LÄKARE PÅ PATIENTENS HEMKLINIK. LÄKARNA KOMMER OCKSÅ ATT TILLFRÅGAS OM INTERVJUER ANGÅENDE BESLUTSSTÖDET OCH ETISK STRESS. REFERENSGRUPPS ETIKEXPERTIS (EUROPEAN CLINICAL ETHICS NETWORK, ETIKRÅDET REGION ÖREBRO LÄN, STATENS MEDICIN-ETISKA RÅD, ETIKRÅDET SAHLGRENSKA UNIVERSITETSSJUKHUSET, GÖTEBORG) OCH AI-EXPERTIS (ÖREBRO- OCH LINKÖPINGS UNIVERSITET) KOMMER ATT INHÄMTAS. DATA OCH RESULTAT ANALYSERAS TILLSAMMANS MED PROFESSION OCH EXPERTER, SOM HJÄLP ATT UTVECKLA BESLUTSSTÖDET. DESSUTOM KOMMER EN WEB-BASERAD KORT ENKÄT SKICKAS UT TILL ÖVRIG VÅRDPERSONAL PÅ COVID- IVA OCH COVIDAVDELNINGAR OM ETISK STRESS OCH BEHOV AV STÖD, FÖR ATT KUNNA GE BEHOVSBASERAT STÖD AV REGIONHÄLSAN.</v>
      </c>
      <c r="F39" s="34" t="s">
        <v>84</v>
      </c>
      <c r="G39" s="33">
        <v>43962</v>
      </c>
      <c r="H39" s="34" t="s">
        <v>212</v>
      </c>
      <c r="I39" t="s">
        <v>162</v>
      </c>
      <c r="J39" t="str">
        <f>IF(INDEX('EPM info från ansökningar'!A:AN,MATCH('Godkända ansökningar'!C:C,'EPM info från ansökningar'!A:A,0),7)=0,"",INDEX('EPM info från ansökningar'!A:AN,MATCH('Godkända ansökningar'!C:C,'EPM info från ansökningar'!A:A,0),7))</f>
        <v/>
      </c>
      <c r="K39" t="str">
        <f>IF(INDEX('EPM info från ansökningar'!A:AN,MATCH('Godkända ansökningar'!C:C,'EPM info från ansökningar'!A:A,0),8)=0,"",INDEX('EPM info från ansökningar'!A:AN,MATCH('Godkända ansökningar'!C:C,'EPM info från ansökningar'!A:A,0),8))</f>
        <v>Uppsala-Örebro</v>
      </c>
      <c r="L39" t="str">
        <f>IF(INDEX('EPM info från ansökningar'!A:AN,MATCH('Godkända ansökningar'!C:C,'EPM info från ansökningar'!A:A,0),9)=0,"",INDEX('EPM info från ansökningar'!A:AN,MATCH('Godkända ansökningar'!C:C,'EPM info från ansökningar'!A:A,0),9))</f>
        <v/>
      </c>
      <c r="M39" t="str">
        <f>IF(INDEX('EPM info från ansökningar'!A:AN,MATCH('Godkända ansökningar'!C:C,'EPM info från ansökningar'!A:A,0),10)=0,"",INDEX('EPM info från ansökningar'!A:AN,MATCH('Godkända ansökningar'!C:C,'EPM info från ansökningar'!A:A,0),10))</f>
        <v/>
      </c>
      <c r="N39" t="str">
        <f>IF(INDEX('EPM info från ansökningar'!A:AN,MATCH('Godkända ansökningar'!C:C,'EPM info från ansökningar'!A:A,0),11)=0,"",INDEX('EPM info från ansökningar'!A:AN,MATCH('Godkända ansökningar'!C:C,'EPM info från ansökningar'!A:A,0),11))</f>
        <v/>
      </c>
      <c r="O39" t="str">
        <f>IF(INDEX('EPM info från ansökningar'!A:AN,MATCH('Godkända ansökningar'!C:C,'EPM info från ansökningar'!A:A,0),12)=0,"",INDEX('EPM info från ansökningar'!A:AN,MATCH('Godkända ansökningar'!C:C,'EPM info från ansökningar'!A:A,0),12))</f>
        <v/>
      </c>
      <c r="P39" s="63">
        <f>INDEX('EPM info från ansökningar'!A:AN,MATCH('Godkända ansökningar'!C:C,'EPM info från ansökningar'!A:A,0),33)</f>
        <v>43962</v>
      </c>
      <c r="Q39" s="63">
        <f>INDEX('EPM info från ansökningar'!A:AN,MATCH('Godkända ansökningar'!C:C,'EPM info från ansökningar'!A:A,0),35)</f>
        <v>44196</v>
      </c>
      <c r="R39" s="65">
        <f>INDEX('EPM info från ansökningar'!A:AN,MATCH('Godkända ansökningar'!C:C,'EPM info från ansökningar'!A:A,0),38)</f>
        <v>68</v>
      </c>
      <c r="S39" s="65" t="str">
        <f>INDEX('EPM info från ansökningar'!A:AN,MATCH('Godkända ansökningar'!C:C,'EPM info från ansökningar'!A:A,0),39)</f>
        <v>Nej</v>
      </c>
      <c r="T39" t="str">
        <f>INDEX('EPM info från ansökningar'!A:AN,MATCH('Godkända ansökningar'!C:C,'EPM info från ansökningar'!A:A,0),40)</f>
        <v>Nej</v>
      </c>
      <c r="U39" t="str">
        <f>INDEX('EPM diarie'!D:F,MATCH('Godkända ansökningar'!C:C,'EPM diarie'!D:D,0),3)</f>
        <v>Mia Svantesson-Sandberg</v>
      </c>
    </row>
    <row r="40" spans="1:21" x14ac:dyDescent="0.25">
      <c r="A40" s="34" t="s">
        <v>194</v>
      </c>
      <c r="B40" s="34" t="s">
        <v>195</v>
      </c>
      <c r="C40" s="34" t="s">
        <v>470</v>
      </c>
      <c r="D40" s="34" t="s">
        <v>471</v>
      </c>
      <c r="E40" s="41" t="str">
        <f>INDEX('EPM info från ansökningar'!A:AN,MATCH('Godkända ansökningar'!C:C,'EPM info från ansökningar'!A:A,0),29)</f>
        <v>I december 2019 rapporterades en lunginflammation av okänd orsak - upptäckt i Wuhan, Kina - till Världshälsoorganisationen (WHO). Lunginflammationen visade sig vara orsakad av en infektion av ett 
nytt coronavirus, som ger upphov till den så kallade coronavirussjukdomen 2019 (COVID-19). Sedan dess har COVID-19 spridit sig snabbt över hela världen och den 11 mars deklarerade WHO att covid-19-epidemin är en pandemi. COVID-19-pandemin är en stor utmaning som världens nationer står inför och beräknas ha en stor inverkan på folkhälsan och ekonomin. Den 6 april hade COVID-19 lett 
till 477 dödsfall i Sverige och 590 människor hade intensivvårdats. Utöver dessa direkta hälsokonsekvenser, så estimeras COVID-19 att leda till 9% arbetslöshet och en 4% reducering av 
bruttonationalprodukten (BNP) för Sverige. Vi vet inte i vilken utsträckning pandemin påverkar psykisk och allmän hälsa bland den svenska befolkningen. Syftet med studien är att öka kunskapen om 
pandemins effekter på människors psykiska hälsa när landet är som mest drabbat av COVID-19 och att undersöka vad dessa effekter beror på och om pandemin leder till mer långsiktiga effekter på psykisk och fysisk hälsa. Specifikt vill vi undersöka vilka effekter COVID-19-pandemin har på symptomen av stress, psykiskt välbefinnande och allmän livskvalitet, om sjukdomshistorik och andra 
riskfaktorer, bekräftad COVID-19-infektion, karantän, isolering eller förändringar i ekonomin och annan inverkan på vardagen är associerat till sämre välbefinnande och livskvalitet och om starka 
stressreaktioner under pandemin är associerade med långsiktiga hälsoeffekter. Information kommer att inhämtas via frågeformulär och nationella hälso- och populationsregister. Studien är en del av 
ett internationellt forskningsprojekt och är öppen för alla i Sverige som fyllt 18 år, kan läsa och förstå svenska och som har möjlighet att legitimera sig med e-legitimation. Studien förväntas kunna 
ge ny kunskap som är viktig för organisationen av hälsovårdstjänster, lämpliga interventioner och civilskydd både under pandemins förlopp
och under framtida liknande samhällstrauman.</v>
      </c>
      <c r="F40" s="34" t="s">
        <v>52</v>
      </c>
      <c r="G40" s="33">
        <v>43983</v>
      </c>
      <c r="H40" s="34" t="s">
        <v>199</v>
      </c>
      <c r="I40" t="s">
        <v>163</v>
      </c>
      <c r="J40" t="str">
        <f>IF(INDEX('EPM info från ansökningar'!A:AN,MATCH('Godkända ansökningar'!C:C,'EPM info från ansökningar'!A:A,0),7)=0,"",INDEX('EPM info från ansökningar'!A:AN,MATCH('Godkända ansökningar'!C:C,'EPM info från ansökningar'!A:A,0),7))</f>
        <v/>
      </c>
      <c r="K40" t="str">
        <f>IF(INDEX('EPM info från ansökningar'!A:AN,MATCH('Godkända ansökningar'!C:C,'EPM info från ansökningar'!A:A,0),8)=0,"",INDEX('EPM info från ansökningar'!A:AN,MATCH('Godkända ansökningar'!C:C,'EPM info från ansökningar'!A:A,0),8))</f>
        <v/>
      </c>
      <c r="L40" t="str">
        <f>IF(INDEX('EPM info från ansökningar'!A:AN,MATCH('Godkända ansökningar'!C:C,'EPM info från ansökningar'!A:A,0),9)=0,"",INDEX('EPM info från ansökningar'!A:AN,MATCH('Godkända ansökningar'!C:C,'EPM info från ansökningar'!A:A,0),9))</f>
        <v>Stockholms</v>
      </c>
      <c r="M40" t="str">
        <f>IF(INDEX('EPM info från ansökningar'!A:AN,MATCH('Godkända ansökningar'!C:C,'EPM info från ansökningar'!A:A,0),10)=0,"",INDEX('EPM info från ansökningar'!A:AN,MATCH('Godkända ansökningar'!C:C,'EPM info från ansökningar'!A:A,0),10))</f>
        <v/>
      </c>
      <c r="N40" t="str">
        <f>IF(INDEX('EPM info från ansökningar'!A:AN,MATCH('Godkända ansökningar'!C:C,'EPM info från ansökningar'!A:A,0),11)=0,"",INDEX('EPM info från ansökningar'!A:AN,MATCH('Godkända ansökningar'!C:C,'EPM info från ansökningar'!A:A,0),11))</f>
        <v/>
      </c>
      <c r="O40" t="str">
        <f>IF(INDEX('EPM info från ansökningar'!A:AN,MATCH('Godkända ansökningar'!C:C,'EPM info från ansökningar'!A:A,0),12)=0,"",INDEX('EPM info från ansökningar'!A:AN,MATCH('Godkända ansökningar'!C:C,'EPM info från ansökningar'!A:A,0),12))</f>
        <v/>
      </c>
      <c r="P40" s="63">
        <f>INDEX('EPM info från ansökningar'!A:AN,MATCH('Godkända ansökningar'!C:C,'EPM info från ansökningar'!A:A,0),33)</f>
        <v>43983</v>
      </c>
      <c r="Q40" s="63">
        <f>INDEX('EPM info från ansökningar'!A:AN,MATCH('Godkända ansökningar'!C:C,'EPM info från ansökningar'!A:A,0),35)</f>
        <v>46507</v>
      </c>
      <c r="R40" s="65">
        <f>INDEX('EPM info från ansökningar'!A:AN,MATCH('Godkända ansökningar'!C:C,'EPM info från ansökningar'!A:A,0),38)</f>
        <v>10000</v>
      </c>
      <c r="S40" s="65" t="str">
        <f>INDEX('EPM info från ansökningar'!A:AN,MATCH('Godkända ansökningar'!C:C,'EPM info från ansökningar'!A:A,0),39)</f>
        <v>Nej</v>
      </c>
      <c r="T40" t="str">
        <f>INDEX('EPM info från ansökningar'!A:AN,MATCH('Godkända ansökningar'!C:C,'EPM info från ansökningar'!A:A,0),40)</f>
        <v>Ja</v>
      </c>
      <c r="U40" t="str">
        <f>INDEX('EPM diarie'!D:F,MATCH('Godkända ansökningar'!C:C,'EPM diarie'!D:D,0),3)</f>
        <v>Patrick Sullivan</v>
      </c>
    </row>
    <row r="41" spans="1:21" x14ac:dyDescent="0.25">
      <c r="A41" s="34" t="s">
        <v>194</v>
      </c>
      <c r="B41" s="34" t="s">
        <v>201</v>
      </c>
      <c r="C41" s="34" t="s">
        <v>476</v>
      </c>
      <c r="D41" s="34" t="s">
        <v>477</v>
      </c>
      <c r="E41" s="41" t="str">
        <f>INDEX('EPM info från ansökningar'!A:AN,MATCH('Godkända ansökningar'!C:C,'EPM info från ansökningar'!A:A,0),29)</f>
        <v>Studien avser kartläggning av förekomst av viruset SARS-CoV-2 (som ger upphov till sjukdom covid-19) i och i anslutning till vårdsalar där patienter med verifierad covid-19 infektion vårdas. I forskningsprojektet kommer prover tas på ytor i vårdmiljön samt insamling ske av partiklar i luften i vårdsalen och prover tas från personalens skyddsutrustning/arbetskläder. Ingen koppling kommer 
göras till specifik vårdpersonal utan provtagning sker på den personal som befunnit sig på sal i samband med att miljöproverna insamlas. Dessa prover kommer sedan analyseras avseende förekomst av 
virusmaterial (PCR-diagnostik). Om virusmaterial påvisas kommer försök även göras att infektera cellinjer i laboratoriemiljö med virus från miljöproverna. Detta för att avgöra om det virus som påvisats i vårdmiljön kan ge upphov till sjukdom och därmed utgöra en smittrisk. Retrospektivt kommer därefter även resultaten att kopplas till journaluppgifter rörande patient(er) som vårdats på de salarna som undersökts i samband med att miljöproverna insamlades. De uppgifter som kommer insamlas är kön, ålder, eventuella bakomliggande sjukdomar av relevans för sjukdomsförloppet, 
insjuknandedatum, diagnosdatum, påvisad virusmängd vid diagnos (s.k. ct- värde vid PCR-analys) samt aktuell behandling när miljöprovtagning genomfördes (syrgasbehandling, högflödesbehandling, inhalationsbehandling, etc.) som skulle kunna påverka mängden virus i vårdmiljön.</v>
      </c>
      <c r="F41" s="34" t="s">
        <v>157</v>
      </c>
      <c r="G41" s="33">
        <v>43944</v>
      </c>
      <c r="H41" s="34" t="s">
        <v>212</v>
      </c>
      <c r="I41" t="s">
        <v>162</v>
      </c>
      <c r="J41" t="str">
        <f>IF(INDEX('EPM info från ansökningar'!A:AN,MATCH('Godkända ansökningar'!C:C,'EPM info från ansökningar'!A:A,0),7)=0,"",INDEX('EPM info från ansökningar'!A:AN,MATCH('Godkända ansökningar'!C:C,'EPM info från ansökningar'!A:A,0),7))</f>
        <v/>
      </c>
      <c r="K41" t="str">
        <f>IF(INDEX('EPM info från ansökningar'!A:AN,MATCH('Godkända ansökningar'!C:C,'EPM info från ansökningar'!A:A,0),8)=0,"",INDEX('EPM info från ansökningar'!A:AN,MATCH('Godkända ansökningar'!C:C,'EPM info från ansökningar'!A:A,0),8))</f>
        <v>Uppsala-Örebro</v>
      </c>
      <c r="L41" t="str">
        <f>IF(INDEX('EPM info från ansökningar'!A:AN,MATCH('Godkända ansökningar'!C:C,'EPM info från ansökningar'!A:A,0),9)=0,"",INDEX('EPM info från ansökningar'!A:AN,MATCH('Godkända ansökningar'!C:C,'EPM info från ansökningar'!A:A,0),9))</f>
        <v/>
      </c>
      <c r="M41" t="str">
        <f>IF(INDEX('EPM info från ansökningar'!A:AN,MATCH('Godkända ansökningar'!C:C,'EPM info från ansökningar'!A:A,0),10)=0,"",INDEX('EPM info från ansökningar'!A:AN,MATCH('Godkända ansökningar'!C:C,'EPM info från ansökningar'!A:A,0),10))</f>
        <v/>
      </c>
      <c r="N41" t="str">
        <f>IF(INDEX('EPM info från ansökningar'!A:AN,MATCH('Godkända ansökningar'!C:C,'EPM info från ansökningar'!A:A,0),11)=0,"",INDEX('EPM info från ansökningar'!A:AN,MATCH('Godkända ansökningar'!C:C,'EPM info från ansökningar'!A:A,0),11))</f>
        <v/>
      </c>
      <c r="O41" t="str">
        <f>IF(INDEX('EPM info från ansökningar'!A:AN,MATCH('Godkända ansökningar'!C:C,'EPM info från ansökningar'!A:A,0),12)=0,"",INDEX('EPM info från ansökningar'!A:AN,MATCH('Godkända ansökningar'!C:C,'EPM info från ansökningar'!A:A,0),12))</f>
        <v/>
      </c>
      <c r="P41" s="63">
        <f>INDEX('EPM info från ansökningar'!A:AN,MATCH('Godkända ansökningar'!C:C,'EPM info från ansökningar'!A:A,0),33)</f>
        <v>43944</v>
      </c>
      <c r="Q41" s="63">
        <f>INDEX('EPM info från ansökningar'!A:AN,MATCH('Godkända ansökningar'!C:C,'EPM info från ansökningar'!A:A,0),35)</f>
        <v>44013</v>
      </c>
      <c r="R41" s="65">
        <f>INDEX('EPM info från ansökningar'!A:AN,MATCH('Godkända ansökningar'!C:C,'EPM info från ansökningar'!A:A,0),38)</f>
        <v>8</v>
      </c>
      <c r="S41" s="65" t="str">
        <f>INDEX('EPM info från ansökningar'!A:AN,MATCH('Godkända ansökningar'!C:C,'EPM info från ansökningar'!A:A,0),39)</f>
        <v>Nej</v>
      </c>
      <c r="T41" t="str">
        <f>INDEX('EPM info från ansökningar'!A:AN,MATCH('Godkända ansökningar'!C:C,'EPM info från ansökningar'!A:A,0),40)</f>
        <v>Ja</v>
      </c>
      <c r="U41" t="str">
        <f>INDEX('EPM diarie'!D:F,MATCH('Godkända ansökningar'!C:C,'EPM diarie'!D:D,0),3)</f>
        <v>Erik Salaneck</v>
      </c>
    </row>
    <row r="42" spans="1:21" x14ac:dyDescent="0.25">
      <c r="A42" s="34" t="s">
        <v>194</v>
      </c>
      <c r="B42" s="34" t="s">
        <v>195</v>
      </c>
      <c r="C42" s="34" t="s">
        <v>481</v>
      </c>
      <c r="D42" s="34" t="s">
        <v>482</v>
      </c>
      <c r="E42" s="41" t="str">
        <f>INDEX('EPM info från ansökningar'!A:AN,MATCH('Godkända ansökningar'!C:C,'EPM info från ansökningar'!A:A,0),29)</f>
        <v>Enligt WHO var det cirka 850 000 bekräftade fall av covid-19 den andra april 2020. Detta är en ny sjukdom orsakad av ett nytt virus som hör till gruppen coronavirus. Den pandemi som uppstått innebär stora 
utmaningar för såväl patienter som sjukvårdspersonal. Från tidigare studier vet man att vårdpersonal, trots egen risk, är villiga att ge vård till patienter under krävande omständigheter, men de måste också få stöd för att kunna ge bästa möjliga vård samtidigt som de skyddar sig. På samma sätt måste patienter få information om möjliga symtom samt när och hur de ska söka hjälp.
Vi har inte hittat några studier som tittat på patientupplevelser av att söka vård under en pågående pandemi. Det är viktigt att lyssna på patienters åsikter för att säkerställa att patienter får bästa möjliga vård samt att de råd som ges motsvarar deras behov. Tidigare studier av vårdpersonal och patienter har undersökt deras erfarenheter efter det att tidigare pandemier varit över. Därför ger tidigare studier inte full förståelse för patienters och vårdpersonals behov under en pågående pandemisituation.
Studiens primära syfte är att under den pågående covid-19-pandemin ta reda på patienters och vårdpersonals upplevelser av, åsikter kring och erfarenheter av att söka medicinsk hjälp respektive tillhandahålla vård. Vi kommer att genomföra intervjuer med patienter och sjukvårdspersonal i ett antal europeiska länder och snabbt återkoppla våra resultat till sjukvårdschefer och beslutsfattare så att eventuellt identifierade behov av förändringar kan genomföras snabbt.</v>
      </c>
      <c r="F42" s="34" t="s">
        <v>61</v>
      </c>
      <c r="G42" s="33">
        <v>43964</v>
      </c>
      <c r="H42" s="34" t="s">
        <v>212</v>
      </c>
      <c r="I42" t="s">
        <v>165</v>
      </c>
      <c r="J42" t="str">
        <f>IF(INDEX('EPM info från ansökningar'!A:AN,MATCH('Godkända ansökningar'!C:C,'EPM info från ansökningar'!A:A,0),7)=0,"",INDEX('EPM info från ansökningar'!A:AN,MATCH('Godkända ansökningar'!C:C,'EPM info från ansökningar'!A:A,0),7))</f>
        <v/>
      </c>
      <c r="K42" t="str">
        <f>IF(INDEX('EPM info från ansökningar'!A:AN,MATCH('Godkända ansökningar'!C:C,'EPM info från ansökningar'!A:A,0),8)=0,"",INDEX('EPM info från ansökningar'!A:AN,MATCH('Godkända ansökningar'!C:C,'EPM info från ansökningar'!A:A,0),8))</f>
        <v/>
      </c>
      <c r="L42" t="str">
        <f>IF(INDEX('EPM info från ansökningar'!A:AN,MATCH('Godkända ansökningar'!C:C,'EPM info från ansökningar'!A:A,0),9)=0,"",INDEX('EPM info från ansökningar'!A:AN,MATCH('Godkända ansökningar'!C:C,'EPM info från ansökningar'!A:A,0),9))</f>
        <v/>
      </c>
      <c r="M42" t="str">
        <f>IF(INDEX('EPM info från ansökningar'!A:AN,MATCH('Godkända ansökningar'!C:C,'EPM info från ansökningar'!A:A,0),10)=0,"",INDEX('EPM info från ansökningar'!A:AN,MATCH('Godkända ansökningar'!C:C,'EPM info från ansökningar'!A:A,0),10))</f>
        <v/>
      </c>
      <c r="N42" t="str">
        <f>IF(INDEX('EPM info från ansökningar'!A:AN,MATCH('Godkända ansökningar'!C:C,'EPM info från ansökningar'!A:A,0),11)=0,"",INDEX('EPM info från ansökningar'!A:AN,MATCH('Godkända ansökningar'!C:C,'EPM info från ansökningar'!A:A,0),11))</f>
        <v>Västra</v>
      </c>
      <c r="O42" t="str">
        <f>IF(INDEX('EPM info från ansökningar'!A:AN,MATCH('Godkända ansökningar'!C:C,'EPM info från ansökningar'!A:A,0),12)=0,"",INDEX('EPM info från ansökningar'!A:AN,MATCH('Godkända ansökningar'!C:C,'EPM info från ansökningar'!A:A,0),12))</f>
        <v/>
      </c>
      <c r="P42" s="63">
        <f>INDEX('EPM info från ansökningar'!A:AN,MATCH('Godkända ansökningar'!C:C,'EPM info från ansökningar'!A:A,0),33)</f>
        <v>43936</v>
      </c>
      <c r="Q42" s="63">
        <f>INDEX('EPM info från ansökningar'!A:AN,MATCH('Godkända ansökningar'!C:C,'EPM info från ansökningar'!A:A,0),35)</f>
        <v>44286</v>
      </c>
      <c r="R42" s="65">
        <f>INDEX('EPM info från ansökningar'!A:AN,MATCH('Godkända ansökningar'!C:C,'EPM info från ansökningar'!A:A,0),38)</f>
        <v>20</v>
      </c>
      <c r="S42" s="65" t="str">
        <f>INDEX('EPM info från ansökningar'!A:AN,MATCH('Godkända ansökningar'!C:C,'EPM info från ansökningar'!A:A,0),39)</f>
        <v>Nej</v>
      </c>
      <c r="T42" t="str">
        <f>INDEX('EPM info från ansökningar'!A:AN,MATCH('Godkända ansökningar'!C:C,'EPM info från ansökningar'!A:A,0),40)</f>
        <v>Nej</v>
      </c>
      <c r="U42" t="str">
        <f>INDEX('EPM diarie'!D:F,MATCH('Godkända ansökningar'!C:C,'EPM diarie'!D:D,0),3)</f>
        <v>Pär-Daniel Sundvall</v>
      </c>
    </row>
    <row r="43" spans="1:21" x14ac:dyDescent="0.25">
      <c r="A43" s="34" t="s">
        <v>194</v>
      </c>
      <c r="B43" s="34" t="s">
        <v>201</v>
      </c>
      <c r="C43" s="34" t="s">
        <v>491</v>
      </c>
      <c r="D43" s="34" t="s">
        <v>492</v>
      </c>
      <c r="E43" s="41" t="str">
        <f>INDEX('EPM info från ansökningar'!A:AN,MATCH('Godkända ansökningar'!C:C,'EPM info från ansökningar'!A:A,0),29)</f>
        <v>Bakgrund
Covid-19-pandemin härjar nu i Sverige och världen. Mer information med vetenskaplig validitet om patienter och deras prognos, samt modeller och verktyg för bättre prediktion och planering behövs 
både akut och på längre sikt för att förbättra vård och samhällsplanering.
Syfte
Forskning om Covid-19-pandemin i svensk hälso-och sjukvård för att förbättra omhändertagande av sköra patientgrupper och påverka vårdbehov, vårdkonsumtion och överlevnad. Målet är att uppnå 
jämlik hälsa och resurseffektiv vård och omsorg.
Metod
Frågeställningar: Vi avser att studera Covid-19-patienter och epidemins utveckling med avseende på dels deras karakteristika, samsjuklighet, riskfaktorer, geografisk fördelning och tidsförlopp, dels risk att utveckla Covid-19, sjukhusinläggas, intensivvårdas, mm, relaterat till samsjuklighet, riskfaktorer och sociodemografiska faktorer. Vetenskapliga prediktionsmodeller för insjuknande och 
prognos för patienter kommer också att konstrueras, för att stödja vård- och resursplanering.
Data och projektstruktur: Med hjälp av personnummer sammanlänkas behövlig information från hälsodatabaser (Covid-19-testdata, nationella patientregistret, 2 regionala hälsodatabaser, 
läkemedelsregistret, cancerregistret), kvalitetsregister relevanta för Covid-19-patienter (exempelvis för hjärtsjukdom, lungsjukdom, diabetes, akutvård, intensivvård och infektion), och sociodemografiska data (från SCB).  Den länkade databasen upprättas med regelbunden uppdatering, för att aktuellt kunna besvara de pandemi-relevanta forskningsfrågeställningarna. Forskningsarbetet 
utförs i en bred tvärfuntionell projektgrupp i olika arbetsgrupper, i nära samarbete med vården och andra intressenter, och med snabb spridning av resultat via olika kanaler.
Betydelse
Med en bred forskningsmålsättning och uppdaterade registerdata om många relevanta variabler kan projektet stödja Covid-19-vården snarast och under pandemins fortsättning med snabba relevanta 
forskningsrön om Covid-19-patienter, deras riskfaktorpanorama och prognos, och vårdbehov i sköra patientgrupper. Sådan information behövs idag akut för att förstå vilka riskpatienterna är och hur 
preventiva åtgärder och behandlingsåtgärder bäst fördelas. Den breda forskningsansatsen och fokus på snabb uppdatering av data för att följa epidemins snabba utveckling är fundamentala och nydanande aspekter av projektet. En bred projektgrupp och dialog med olika samhällsintressenter är andra viktiga komponenter.</v>
      </c>
      <c r="F43" s="34" t="s">
        <v>287</v>
      </c>
      <c r="G43" s="33">
        <v>43976</v>
      </c>
      <c r="H43" s="34" t="s">
        <v>212</v>
      </c>
      <c r="I43" t="s">
        <v>165</v>
      </c>
      <c r="J43" t="str">
        <f>IF(INDEX('EPM info från ansökningar'!A:AN,MATCH('Godkända ansökningar'!C:C,'EPM info från ansökningar'!A:A,0),7)=0,"",INDEX('EPM info från ansökningar'!A:AN,MATCH('Godkända ansökningar'!C:C,'EPM info från ansökningar'!A:A,0),7))</f>
        <v/>
      </c>
      <c r="K43" t="str">
        <f>IF(INDEX('EPM info från ansökningar'!A:AN,MATCH('Godkända ansökningar'!C:C,'EPM info från ansökningar'!A:A,0),8)=0,"",INDEX('EPM info från ansökningar'!A:AN,MATCH('Godkända ansökningar'!C:C,'EPM info från ansökningar'!A:A,0),8))</f>
        <v/>
      </c>
      <c r="L43" t="str">
        <f>IF(INDEX('EPM info från ansökningar'!A:AN,MATCH('Godkända ansökningar'!C:C,'EPM info från ansökningar'!A:A,0),9)=0,"",INDEX('EPM info från ansökningar'!A:AN,MATCH('Godkända ansökningar'!C:C,'EPM info från ansökningar'!A:A,0),9))</f>
        <v/>
      </c>
      <c r="M43" t="str">
        <f>IF(INDEX('EPM info från ansökningar'!A:AN,MATCH('Godkända ansökningar'!C:C,'EPM info från ansökningar'!A:A,0),10)=0,"",INDEX('EPM info från ansökningar'!A:AN,MATCH('Godkända ansökningar'!C:C,'EPM info från ansökningar'!A:A,0),10))</f>
        <v/>
      </c>
      <c r="N43" t="str">
        <f>IF(INDEX('EPM info från ansökningar'!A:AN,MATCH('Godkända ansökningar'!C:C,'EPM info från ansökningar'!A:A,0),11)=0,"",INDEX('EPM info från ansökningar'!A:AN,MATCH('Godkända ansökningar'!C:C,'EPM info från ansökningar'!A:A,0),11))</f>
        <v>Västra</v>
      </c>
      <c r="O43" t="str">
        <f>IF(INDEX('EPM info från ansökningar'!A:AN,MATCH('Godkända ansökningar'!C:C,'EPM info från ansökningar'!A:A,0),12)=0,"",INDEX('EPM info från ansökningar'!A:AN,MATCH('Godkända ansökningar'!C:C,'EPM info från ansökningar'!A:A,0),12))</f>
        <v/>
      </c>
      <c r="P43" s="63">
        <f>INDEX('EPM info från ansökningar'!A:AN,MATCH('Godkända ansökningar'!C:C,'EPM info från ansökningar'!A:A,0),33)</f>
        <v>43976</v>
      </c>
      <c r="Q43" s="63">
        <f>INDEX('EPM info från ansökningar'!A:AN,MATCH('Godkända ansökningar'!C:C,'EPM info från ansökningar'!A:A,0),35)</f>
        <v>45107</v>
      </c>
      <c r="R43" s="65">
        <f>INDEX('EPM info från ansökningar'!A:AN,MATCH('Godkända ansökningar'!C:C,'EPM info från ansökningar'!A:A,0),38)</f>
        <v>10327589</v>
      </c>
      <c r="S43" s="65" t="str">
        <f>INDEX('EPM info från ansökningar'!A:AN,MATCH('Godkända ansökningar'!C:C,'EPM info från ansökningar'!A:A,0),39)</f>
        <v>Ja</v>
      </c>
      <c r="T43" t="str">
        <f>INDEX('EPM info från ansökningar'!A:AN,MATCH('Godkända ansökningar'!C:C,'EPM info från ansökningar'!A:A,0),40)</f>
        <v>Ja</v>
      </c>
      <c r="U43" t="str">
        <f>INDEX('EPM diarie'!D:F,MATCH('Godkända ansökningar'!C:C,'EPM diarie'!D:D,0),3)</f>
        <v>Fredrik Nyberg</v>
      </c>
    </row>
    <row r="44" spans="1:21" x14ac:dyDescent="0.25">
      <c r="A44" s="34" t="s">
        <v>194</v>
      </c>
      <c r="B44" s="34" t="s">
        <v>195</v>
      </c>
      <c r="C44" s="34" t="s">
        <v>494</v>
      </c>
      <c r="D44" s="34" t="s">
        <v>495</v>
      </c>
      <c r="E44" s="41" t="str">
        <f>INDEX('EPM info från ansökningar'!A:AN,MATCH('Godkända ansökningar'!C:C,'EPM info från ansökningar'!A:A,0),29)</f>
        <v>Den pågående Covid-19-pandemin har skapat enorma problem för samhället och individen. För att minska smittspridning uppmanar Folkhälsomyndigheten alla att stanna hemma även med milda besvär, 
vilket medför en kraftigt ökad sjukfrånvaro vilket i sin tur leder till personalbrist i flera yrkeskategorier.
Då det inte går att utesluta Covid-19 så innebär det att många personer inom hälso- och sjukvård stannar hemma i onödan. Exempelvis, på Capio Primärvård i Stockholm indikerades att uppemot 20% av arbetstagarna inom hälso- och sjukvård var hemma den 3 april 2020. Detta skall jämföras med en normal sjukfrånvaro på runt 6-8% vid denna tid på året. Detta skapar ett storskaligt produktivitetstapp som är speciellt svårt att hantera givet den pågående Covid-19-pandemin.
Med den oklara symptombilden för Covid-19 är det också i dagsläget svårt att veta vilka som tidigare haft Covid-19 och tillfrisknat. Dessa personer har troligtvis ett skydd/immunitet mot återinsjuknande i Covid-19. Människor som smittats med Covid-19 och överlevt anses, åtminstone en tid, vara immuna från smitta och inte heller kunna smitta andra. Det gör att dessa människor kan återgå till arbete och inte behöver riskera att smitta andra eller att själva bli smittade igen. 
Detta gör att det är av yttersta vikt att på ett säkert sätt kunna identifiera dessa personer.
Det finns idag en stor mängd olika tester som är på väg ut på marknaden där man hävdar att mätning av antikroppar ger en bedömning av immunitet. Ifall testerna fungerar har de mycket stor potential då denna typ av test är relativt billig och enkla att hantera. Dock har det visat sig att det är stora kvalitetsskillnader mellan dessa tester. Dessutom saknas idag en standard eller koncensus 
avseende vilka krav som ska ställas på denna typ av tester. Det finns idag inte heller några större studier i syfte att samla in material för att kunna harmonisera testresultat vilket är en förutsättning för att man skall kunna använda olika testteknologier och sedan jämföra resultaten.
Syftet med detta forskningsprojekt är etablera ett kvalitetssäkringsprogram för harmoniserade och korrekta laboratorieundersökningar för bestämning av antikroppar mot SARS-CoV-2 / Covid-19. Dessutom att snabbt validera minst en metod för snabb och bred implementation i Sverige samt skapa tillgång till ett referensmaterial som kan användas nationellt och internationellt för utveckling och validering av andra metoder.</v>
      </c>
      <c r="F44" s="34" t="s">
        <v>52</v>
      </c>
      <c r="G44" s="33">
        <v>43944</v>
      </c>
      <c r="H44" s="34" t="s">
        <v>212</v>
      </c>
      <c r="I44" t="s">
        <v>163</v>
      </c>
      <c r="J44" t="str">
        <f>IF(INDEX('EPM info från ansökningar'!A:AN,MATCH('Godkända ansökningar'!C:C,'EPM info från ansökningar'!A:A,0),7)=0,"",INDEX('EPM info från ansökningar'!A:AN,MATCH('Godkända ansökningar'!C:C,'EPM info från ansökningar'!A:A,0),7))</f>
        <v/>
      </c>
      <c r="K44" t="str">
        <f>IF(INDEX('EPM info från ansökningar'!A:AN,MATCH('Godkända ansökningar'!C:C,'EPM info från ansökningar'!A:A,0),8)=0,"",INDEX('EPM info från ansökningar'!A:AN,MATCH('Godkända ansökningar'!C:C,'EPM info från ansökningar'!A:A,0),8))</f>
        <v/>
      </c>
      <c r="L44" t="str">
        <f>IF(INDEX('EPM info från ansökningar'!A:AN,MATCH('Godkända ansökningar'!C:C,'EPM info från ansökningar'!A:A,0),9)=0,"",INDEX('EPM info från ansökningar'!A:AN,MATCH('Godkända ansökningar'!C:C,'EPM info från ansökningar'!A:A,0),9))</f>
        <v>Stockholms</v>
      </c>
      <c r="M44" t="str">
        <f>IF(INDEX('EPM info från ansökningar'!A:AN,MATCH('Godkända ansökningar'!C:C,'EPM info från ansökningar'!A:A,0),10)=0,"",INDEX('EPM info från ansökningar'!A:AN,MATCH('Godkända ansökningar'!C:C,'EPM info från ansökningar'!A:A,0),10))</f>
        <v/>
      </c>
      <c r="N44" t="str">
        <f>IF(INDEX('EPM info från ansökningar'!A:AN,MATCH('Godkända ansökningar'!C:C,'EPM info från ansökningar'!A:A,0),11)=0,"",INDEX('EPM info från ansökningar'!A:AN,MATCH('Godkända ansökningar'!C:C,'EPM info från ansökningar'!A:A,0),11))</f>
        <v/>
      </c>
      <c r="O44" t="str">
        <f>IF(INDEX('EPM info från ansökningar'!A:AN,MATCH('Godkända ansökningar'!C:C,'EPM info från ansökningar'!A:A,0),12)=0,"",INDEX('EPM info från ansökningar'!A:AN,MATCH('Godkända ansökningar'!C:C,'EPM info från ansökningar'!A:A,0),12))</f>
        <v/>
      </c>
      <c r="P44" s="63">
        <f>INDEX('EPM info från ansökningar'!A:AN,MATCH('Godkända ansökningar'!C:C,'EPM info från ansökningar'!A:A,0),33)</f>
        <v>43944</v>
      </c>
      <c r="Q44" s="63">
        <f>INDEX('EPM info från ansökningar'!A:AN,MATCH('Godkända ansökningar'!C:C,'EPM info från ansökningar'!A:A,0),35)</f>
        <v>44561</v>
      </c>
      <c r="R44" s="65">
        <f>INDEX('EPM info från ansökningar'!A:AN,MATCH('Godkända ansökningar'!C:C,'EPM info från ansökningar'!A:A,0),38)</f>
        <v>200</v>
      </c>
      <c r="S44" s="65" t="str">
        <f>INDEX('EPM info från ansökningar'!A:AN,MATCH('Godkända ansökningar'!C:C,'EPM info från ansökningar'!A:A,0),39)</f>
        <v>Nej</v>
      </c>
      <c r="T44" t="str">
        <f>INDEX('EPM info från ansökningar'!A:AN,MATCH('Godkända ansökningar'!C:C,'EPM info från ansökningar'!A:A,0),40)</f>
        <v>Ja</v>
      </c>
      <c r="U44" t="str">
        <f>INDEX('EPM diarie'!D:F,MATCH('Godkända ansökningar'!C:C,'EPM diarie'!D:D,0),3)</f>
        <v>Henrik Grönberg</v>
      </c>
    </row>
    <row r="45" spans="1:21" x14ac:dyDescent="0.25">
      <c r="A45" s="34" t="s">
        <v>194</v>
      </c>
      <c r="B45" s="34" t="s">
        <v>195</v>
      </c>
      <c r="C45" s="34" t="s">
        <v>496</v>
      </c>
      <c r="D45" s="34" t="s">
        <v>497</v>
      </c>
      <c r="E45" s="41" t="str">
        <f>INDEX('EPM info från ansökningar'!A:AN,MATCH('Godkända ansökningar'!C:C,'EPM info från ansökningar'!A:A,0),29)</f>
        <v>Sverige har nu en samhällsspridning av covid-19. Antalet laboratoriebekräftade fall är 7 693 (7 april 2020), men sjukvården har i nuläget starkt begränsad kapacitet för provtagning av patienter. Antalet smittade i befolkningen är med mycket stor sannolikhet mångdubbelt fler. Smittspridningen beräknas vidare öka kraftigt närmsta månaderna, med mycket allvarliga konsekvenser för individer, sjukvård, samhälle och ekonomi.
I Storbritannien lanserades den 24 mars en icke-kommersiell och gratis app, Covid-19 Symptom Tracker, i ett samarbete mellan forskare på King’s College in London, Guy’s Hospital och St Thomas Hospital i 
London, samt utvecklare på företaget Zoe Global Ltd. I appen kan användare frivilligt och anonymt fylla i en hälsodeklaration och dagligen rapportera eventuella infektionssymptom förenliga med 
covid-19-infektion, såsom uttalad trötthet, hosta, andningsbesvär, förlust av luktsinne och feber. 
Användarna kan också uppge om de arbetar inom sjukvården och i så fall om de blivit exponerade för covid-19 på arbetet. De kan också att kunna uppge sitt postnummer så att man kan de deras ungefärliga geografiska hemvist.
Drygt 1.5 miljoner personer i Storbritannien hade 29 mars laddat hem och använt appen, varav 400 000 hade rapporterat ett eller flera infektionssymptom. Av dem hade 1702 personer under perioden 
också testats av sjukvården för covid-19, varav 579 personer bekräftades ha covid-19. Utifrån dessa data har man redan kunnat börja skapa prediktionsmodeller för att identifiera vilken kombination av symptom som bäst kan förutspå huruvida personer drabbats av covid-19 eller om de insjuknat i annan luftvägsinfektion. Man kan också redan kunnat kartlägga var i landet smittan sprids snabbt.
I denna studie kommer vi att lansera en svensk version av appen Covid-19 Symptom Tracker i Sverige och bygga upp en nationell databas med anonymiserad användardata. Vi kommer att 1) på gruppnivå sammanställa realtidsuppdaterad epidemiologisk data på regional och nationell smittspridning och löpande att skicka den informationen till Folkhälsomyndigheten samt publicera den på studiens hemsida för att tillgängliggöra informationen för beslutsfattare, hälso- och sjukvård, forskare och allmänhet, 2) undersöka hur nationella smittskyddsföreskrifter från myndigheter och Folkhälsomyndigheten påverkar smittspridningen över tid, och 3) undersöka riskfaktorer för att insjukna i covid-19 samt för att drabbas av en allvarlig sjukdomsbild vid covid-19, inklusive hur 
sjukvårdspersonal påverkas av yrkesexponering för covid-19.
Då appen även har lanserats i USA och kommer att lanseras i Italien och Indien kommer man framöver också att kunna göra internationella jämförelser av smittspridning och riskfaktorer.</v>
      </c>
      <c r="F45" s="34" t="s">
        <v>211</v>
      </c>
      <c r="G45" s="33">
        <v>43944</v>
      </c>
      <c r="H45" s="34" t="s">
        <v>212</v>
      </c>
      <c r="I45" t="s">
        <v>166</v>
      </c>
      <c r="J45" t="str">
        <f>IF(INDEX('EPM info från ansökningar'!A:AN,MATCH('Godkända ansökningar'!C:C,'EPM info från ansökningar'!A:A,0),7)=0,"",INDEX('EPM info från ansökningar'!A:AN,MATCH('Godkända ansökningar'!C:C,'EPM info från ansökningar'!A:A,0),7))</f>
        <v/>
      </c>
      <c r="K45" t="str">
        <f>IF(INDEX('EPM info från ansökningar'!A:AN,MATCH('Godkända ansökningar'!C:C,'EPM info från ansökningar'!A:A,0),8)=0,"",INDEX('EPM info från ansökningar'!A:AN,MATCH('Godkända ansökningar'!C:C,'EPM info från ansökningar'!A:A,0),8))</f>
        <v/>
      </c>
      <c r="L45" t="str">
        <f>IF(INDEX('EPM info från ansökningar'!A:AN,MATCH('Godkända ansökningar'!C:C,'EPM info från ansökningar'!A:A,0),9)=0,"",INDEX('EPM info från ansökningar'!A:AN,MATCH('Godkända ansökningar'!C:C,'EPM info från ansökningar'!A:A,0),9))</f>
        <v/>
      </c>
      <c r="M45" t="str">
        <f>IF(INDEX('EPM info från ansökningar'!A:AN,MATCH('Godkända ansökningar'!C:C,'EPM info från ansökningar'!A:A,0),10)=0,"",INDEX('EPM info från ansökningar'!A:AN,MATCH('Godkända ansökningar'!C:C,'EPM info från ansökningar'!A:A,0),10))</f>
        <v/>
      </c>
      <c r="N45" t="str">
        <f>IF(INDEX('EPM info från ansökningar'!A:AN,MATCH('Godkända ansökningar'!C:C,'EPM info från ansökningar'!A:A,0),11)=0,"",INDEX('EPM info från ansökningar'!A:AN,MATCH('Godkända ansökningar'!C:C,'EPM info från ansökningar'!A:A,0),11))</f>
        <v/>
      </c>
      <c r="O45" t="str">
        <f>IF(INDEX('EPM info från ansökningar'!A:AN,MATCH('Godkända ansökningar'!C:C,'EPM info från ansökningar'!A:A,0),12)=0,"",INDEX('EPM info från ansökningar'!A:AN,MATCH('Godkända ansökningar'!C:C,'EPM info från ansökningar'!A:A,0),12))</f>
        <v>Södra</v>
      </c>
      <c r="P45" s="63">
        <f>INDEX('EPM info från ansökningar'!A:AN,MATCH('Godkända ansökningar'!C:C,'EPM info från ansökningar'!A:A,0),33)</f>
        <v>43944</v>
      </c>
      <c r="Q45" s="63">
        <f>INDEX('EPM info från ansökningar'!A:AN,MATCH('Godkända ansökningar'!C:C,'EPM info från ansökningar'!A:A,0),35)</f>
        <v>45405</v>
      </c>
      <c r="R45" s="65">
        <f>INDEX('EPM info från ansökningar'!A:AN,MATCH('Godkända ansökningar'!C:C,'EPM info från ansökningar'!A:A,0),38)</f>
        <v>200000</v>
      </c>
      <c r="S45" s="65" t="str">
        <f>INDEX('EPM info från ansökningar'!A:AN,MATCH('Godkända ansökningar'!C:C,'EPM info från ansökningar'!A:A,0),39)</f>
        <v>Nej</v>
      </c>
      <c r="T45" t="str">
        <f>INDEX('EPM info från ansökningar'!A:AN,MATCH('Godkända ansökningar'!C:C,'EPM info från ansökningar'!A:A,0),40)</f>
        <v>Nej</v>
      </c>
      <c r="U45" t="str">
        <f>INDEX('EPM diarie'!D:F,MATCH('Godkända ansökningar'!C:C,'EPM diarie'!D:D,0),3)</f>
        <v>Paul Franks</v>
      </c>
    </row>
    <row r="46" spans="1:21" x14ac:dyDescent="0.25">
      <c r="A46" s="34" t="s">
        <v>194</v>
      </c>
      <c r="B46" s="34" t="s">
        <v>195</v>
      </c>
      <c r="C46" s="34" t="s">
        <v>502</v>
      </c>
      <c r="D46" s="34" t="s">
        <v>503</v>
      </c>
      <c r="E46" s="41" t="str">
        <f>INDEX('EPM info från ansökningar'!A:AN,MATCH('Godkända ansökningar'!C:C,'EPM info från ansökningar'!A:A,0),29)</f>
        <v>Smittan med den nya cocronaviruset (COVID-19) är stark associerad med hög sjuklikhet och dödlighet hos intensivvårdspatienter. Det allvariga sjukdomsförloppet innebär kraftig lunginflammation, svåra 
andningsproblem, svårigheter att syresätta blodet, behov av andningshjälp med respirator och en hjärtdysfunktion. Enligt kinesisk litteratur utvecklar upp till 50% av svårt sjuka patienter med 
COVID-19 hjärtdysfunktion som leder till hemodynamisk påverkan. Hjärtdysfunktionen ökar också dödligheten. Vid dessa tillstånd ses ofta ihållande lågt blodtryck och för att höja blodtrycket till en "rimlig" nivå, används i första hand kärlsammandragande läkemedel, oftast noradrenalin, i kontinuerlig infusion. Även hjärtats funktion (kontraktilitet;EF) kan försämras. Därför kan ett stort antal av IVA-patienter behöva hjärtstimulerande (inotrop) behandling för att kunna upprätthålla syrgasleveransen till vävnaderna.
Lungkretsloppet påverkas med vasokonstriktion (kärlen drar ihop sig) då kroppens syresättning minskar och/eller om koldioxidhalten i blodet ökar. Det sker hos COVID-19 patienterna. Vid hjärtkirurgi behandlas detta tillstånd med inhalationer eller iv injektioner av kärlvidgande läkemedel som prostacyklin eller milrinon.
Vi vet sedan tidigare att myocardiell skada hos kritisk sjuka patienter på IVA ofta följs av en ökning av högkänsligt troponin (hSTnT) och Nt-pro-BNP utan pågående hjärtinfarkt. Vi vet även att, hos patienter som befinner sig i chock, är hSTnT en oberoende prediktor för 28-dagars dödlighet.
Kunskapen om hur mycket hjärtfunktionen påverkas av en svår COVID på IVA är begränsad.
Med denna studie vill vi;
1) Deskriptivt studera hjärtfunktionen av dessa patienter genom att följa utvecklingen av;
a) hjärtbiomarkörer (varannan dag tas hSTnT och NTproBNP), och
b) utföra 3 ekokardiografiska (UCG) undersökningar under dag 1, dag 3-5 och dag 7-9.
2) Genom UCG, undersöka lungkretsloppets blodtryck (=  a pulmonalis). Om detta är &gt; 50 mmHg påbörjas inhalation av Milrinon1 mg/ml kontinuerligt med en dos på ca 10 ml/h, följt av nya 
tryckmätningar med UCG för kontrollera effekt. Om patienten redan står på Mirinon iv ges istället inhalation prostacyklin 20 ng/kg/min följt av UCg för att studera effekt på lungkretsloppets blodtryck.
Hjärtfunktionen kommer att sammanfattande att bedömas med konventionell och med "strain" ekokardiografi på alla patienter oberoende av behandling eller ej. Mätning av strain görs 
icke-invasivt och används för att få en mer detaljerad kvantitativ utvärdering av hjärtmuskeldeformeringen. Metoden beskriver graden av muskeldeformering både under hjärtats kontraktion- och avslappningsfas. Metoden är en väletablerat bedömning av hjärtfunktionen i jämförelse med den konventionella ekokardiografiska metoden.
Graden av hjärtdysfunktion hos COVID-19 IVA patienter har, förutom ett allmänintresse, betydelse för behandlingen av hemodynamiskt instabila patienter på IVA. Förturshantering är viktigt för att 
direkt prospektivt kunna insamla data från patienter som behöver IVA-vård under pågående pandemin. Om inhalation med milrinon eller prostacyklin minskar högerkammarbelastning   kulle dessa 
läkemedel kunna användas rutinmässigt hos COVID patienter med högerkammarsvikt på IVA.</v>
      </c>
      <c r="F46" s="34" t="s">
        <v>61</v>
      </c>
      <c r="G46" s="33">
        <v>43950</v>
      </c>
      <c r="H46" s="34" t="s">
        <v>199</v>
      </c>
      <c r="I46" t="s">
        <v>165</v>
      </c>
      <c r="J46" t="str">
        <f>IF(INDEX('EPM info från ansökningar'!A:AN,MATCH('Godkända ansökningar'!C:C,'EPM info från ansökningar'!A:A,0),7)=0,"",INDEX('EPM info från ansökningar'!A:AN,MATCH('Godkända ansökningar'!C:C,'EPM info från ansökningar'!A:A,0),7))</f>
        <v/>
      </c>
      <c r="K46" t="str">
        <f>IF(INDEX('EPM info från ansökningar'!A:AN,MATCH('Godkända ansökningar'!C:C,'EPM info från ansökningar'!A:A,0),8)=0,"",INDEX('EPM info från ansökningar'!A:AN,MATCH('Godkända ansökningar'!C:C,'EPM info från ansökningar'!A:A,0),8))</f>
        <v/>
      </c>
      <c r="L46" t="str">
        <f>IF(INDEX('EPM info från ansökningar'!A:AN,MATCH('Godkända ansökningar'!C:C,'EPM info från ansökningar'!A:A,0),9)=0,"",INDEX('EPM info från ansökningar'!A:AN,MATCH('Godkända ansökningar'!C:C,'EPM info från ansökningar'!A:A,0),9))</f>
        <v/>
      </c>
      <c r="M46" t="str">
        <f>IF(INDEX('EPM info från ansökningar'!A:AN,MATCH('Godkända ansökningar'!C:C,'EPM info från ansökningar'!A:A,0),10)=0,"",INDEX('EPM info från ansökningar'!A:AN,MATCH('Godkända ansökningar'!C:C,'EPM info från ansökningar'!A:A,0),10))</f>
        <v/>
      </c>
      <c r="N46" t="str">
        <f>IF(INDEX('EPM info från ansökningar'!A:AN,MATCH('Godkända ansökningar'!C:C,'EPM info från ansökningar'!A:A,0),11)=0,"",INDEX('EPM info från ansökningar'!A:AN,MATCH('Godkända ansökningar'!C:C,'EPM info från ansökningar'!A:A,0),11))</f>
        <v>Västra</v>
      </c>
      <c r="O46" t="str">
        <f>IF(INDEX('EPM info från ansökningar'!A:AN,MATCH('Godkända ansökningar'!C:C,'EPM info från ansökningar'!A:A,0),12)=0,"",INDEX('EPM info från ansökningar'!A:AN,MATCH('Godkända ansökningar'!C:C,'EPM info från ansökningar'!A:A,0),12))</f>
        <v/>
      </c>
      <c r="P46" s="63">
        <f>INDEX('EPM info från ansökningar'!A:AN,MATCH('Godkända ansökningar'!C:C,'EPM info från ansökningar'!A:A,0),33)</f>
        <v>43950</v>
      </c>
      <c r="Q46" s="63">
        <f>INDEX('EPM info från ansökningar'!A:AN,MATCH('Godkända ansökningar'!C:C,'EPM info från ansökningar'!A:A,0),35)</f>
        <v>44012</v>
      </c>
      <c r="R46" s="65">
        <f>INDEX('EPM info från ansökningar'!A:AN,MATCH('Godkända ansökningar'!C:C,'EPM info från ansökningar'!A:A,0),38)</f>
        <v>30</v>
      </c>
      <c r="S46" s="65" t="str">
        <f>INDEX('EPM info från ansökningar'!A:AN,MATCH('Godkända ansökningar'!C:C,'EPM info från ansökningar'!A:A,0),39)</f>
        <v>Nej</v>
      </c>
      <c r="T46" t="str">
        <f>INDEX('EPM info från ansökningar'!A:AN,MATCH('Godkända ansökningar'!C:C,'EPM info från ansökningar'!A:A,0),40)</f>
        <v>Nej</v>
      </c>
      <c r="U46" t="str">
        <f>INDEX('EPM diarie'!D:F,MATCH('Godkända ansökningar'!C:C,'EPM diarie'!D:D,0),3)</f>
        <v>Keti Dalla</v>
      </c>
    </row>
    <row r="47" spans="1:21" x14ac:dyDescent="0.25">
      <c r="A47" s="34" t="s">
        <v>194</v>
      </c>
      <c r="B47" s="34" t="s">
        <v>236</v>
      </c>
      <c r="C47" s="34" t="s">
        <v>536</v>
      </c>
      <c r="D47" s="34" t="s">
        <v>537</v>
      </c>
      <c r="E47" s="41" t="str">
        <f>INDEX('EPM info från ansökningar'!A:AN,MATCH('Godkända ansökningar'!C:C,'EPM info från ansökningar'!A:A,0),29)</f>
        <v>Syftet med detta forskningsprojekt är att öka kunskapen om det nyligen upptäckta coronaviruset SARS-Cov-2. Mekanismerna för hur SARS-Cov-2 orsakar sjukdom i människa och hur immunförsvaret reagerar är till stor del okänt. Syftet med denna studie är således att öka förståelsen för hur viruset ger upphov till COVID- 19 sjukdom, samt hur det efterföljande immunsvaret ser ut. Med ökad kunskap kommer bättre möjligheter finnas att förutsäga risker för COVID-19 sjukdom, bedöma sjukdomsförlopp samt optimera och förutsäga risker av behandling. Ytterligare målsättning är att förstå de långsiktiga konsekvenserna av genomgången sjukdom, samt hur immunitet genereras, under akut infektion och över tid.
En systematisk insamling av prov kommer att ske från 100 COVID-19 infekterade forskningspersoner, inneliggande vid Södersjukhuset. Blodprovstagning kommer att ske i samband med sjukhusvistelsen 
och/eller återbesök efter sjukhusvistelsen. Utöver blod kan även annan provinsamling komma att ske, som till exempel sputum och trakealsekret. Från det insamlade forskningsmaterialet kommer celler, plasma, RNA och DNA att renas fram, antingen för omedelbar analys, eller för lagring i Stockholms Medicinska Biobank vid Avd för Klinisk Mikrobiologi, Karolinska Institutet, Institutionen för Laboratorie Medicin Huddinge. 
lmmuncellspopulationer, inflammatoriska proteiner, biologiska processer, samt antikroppar kommer att undersökas avseende fenotyp och reaktivitet, samt hur dessa _hur dessa parametrar förändras över tid. Detta för att bättre förstå sjukdomsförlopp och patogenes, samt hur det immunologiska skyddet för framtida infektioner förväntas se ut över tid. Huvudmålsättningen är att identifiera en biologisk markör som kan särskilja patienter som utvecklar svår sjukdom mot de som utvecklar moderat sjukdom.</v>
      </c>
      <c r="F47" s="34" t="s">
        <v>34</v>
      </c>
      <c r="G47" s="33">
        <v>43950</v>
      </c>
      <c r="H47" s="34" t="s">
        <v>199</v>
      </c>
      <c r="I47" t="s">
        <v>163</v>
      </c>
      <c r="J47" t="str">
        <f>IF(INDEX('EPM info från ansökningar'!A:AN,MATCH('Godkända ansökningar'!C:C,'EPM info från ansökningar'!A:A,0),7)=0,"",INDEX('EPM info från ansökningar'!A:AN,MATCH('Godkända ansökningar'!C:C,'EPM info från ansökningar'!A:A,0),7))</f>
        <v/>
      </c>
      <c r="K47" t="str">
        <f>IF(INDEX('EPM info från ansökningar'!A:AN,MATCH('Godkända ansökningar'!C:C,'EPM info från ansökningar'!A:A,0),8)=0,"",INDEX('EPM info från ansökningar'!A:AN,MATCH('Godkända ansökningar'!C:C,'EPM info från ansökningar'!A:A,0),8))</f>
        <v/>
      </c>
      <c r="L47" t="str">
        <f>IF(INDEX('EPM info från ansökningar'!A:AN,MATCH('Godkända ansökningar'!C:C,'EPM info från ansökningar'!A:A,0),9)=0,"",INDEX('EPM info från ansökningar'!A:AN,MATCH('Godkända ansökningar'!C:C,'EPM info från ansökningar'!A:A,0),9))</f>
        <v>Stockholms</v>
      </c>
      <c r="M47" t="str">
        <f>IF(INDEX('EPM info från ansökningar'!A:AN,MATCH('Godkända ansökningar'!C:C,'EPM info från ansökningar'!A:A,0),10)=0,"",INDEX('EPM info från ansökningar'!A:AN,MATCH('Godkända ansökningar'!C:C,'EPM info från ansökningar'!A:A,0),10))</f>
        <v/>
      </c>
      <c r="N47" t="str">
        <f>IF(INDEX('EPM info från ansökningar'!A:AN,MATCH('Godkända ansökningar'!C:C,'EPM info från ansökningar'!A:A,0),11)=0,"",INDEX('EPM info från ansökningar'!A:AN,MATCH('Godkända ansökningar'!C:C,'EPM info från ansökningar'!A:A,0),11))</f>
        <v/>
      </c>
      <c r="O47" t="str">
        <f>IF(INDEX('EPM info från ansökningar'!A:AN,MATCH('Godkända ansökningar'!C:C,'EPM info från ansökningar'!A:A,0),12)=0,"",INDEX('EPM info från ansökningar'!A:AN,MATCH('Godkända ansökningar'!C:C,'EPM info från ansökningar'!A:A,0),12))</f>
        <v/>
      </c>
      <c r="P47" s="63">
        <f>INDEX('EPM info från ansökningar'!A:AN,MATCH('Godkända ansökningar'!C:C,'EPM info från ansökningar'!A:A,0),33)</f>
        <v>43950</v>
      </c>
      <c r="Q47" s="63">
        <f>INDEX('EPM info från ansökningar'!A:AN,MATCH('Godkända ansökningar'!C:C,'EPM info från ansökningar'!A:A,0),35)</f>
        <v>44133</v>
      </c>
      <c r="R47" s="65">
        <f>INDEX('EPM info från ansökningar'!A:AN,MATCH('Godkända ansökningar'!C:C,'EPM info från ansökningar'!A:A,0),38)</f>
        <v>100</v>
      </c>
      <c r="S47" s="65" t="str">
        <f>INDEX('EPM info från ansökningar'!A:AN,MATCH('Godkända ansökningar'!C:C,'EPM info från ansökningar'!A:A,0),39)</f>
        <v>Nej</v>
      </c>
      <c r="T47" t="str">
        <f>INDEX('EPM info från ansökningar'!A:AN,MATCH('Godkända ansökningar'!C:C,'EPM info från ansökningar'!A:A,0),40)</f>
        <v>Nej</v>
      </c>
      <c r="U47" t="str">
        <f>INDEX('EPM diarie'!D:F,MATCH('Godkända ansökningar'!C:C,'EPM diarie'!D:D,0),3)</f>
        <v>Carl Johan Treutiger</v>
      </c>
    </row>
    <row r="48" spans="1:21" x14ac:dyDescent="0.25">
      <c r="A48" s="34" t="s">
        <v>194</v>
      </c>
      <c r="B48" s="34" t="s">
        <v>227</v>
      </c>
      <c r="C48" s="34" t="s">
        <v>8</v>
      </c>
      <c r="D48" s="34" t="s">
        <v>542</v>
      </c>
      <c r="E48" s="41" t="str">
        <f>INDEX('EPM info från ansökningar'!A:AN,MATCH('Godkända ansökningar'!C:C,'EPM info från ansökningar'!A:A,0),29)</f>
        <v>Patienter med COVID-19 i behov av intensivvård har uppvisat en form av andningssvikt som tett sig atypisk jämfört med den man normalt ser hos intensivvårdade patienter med liknande tillstånd. Det finns en misstanke om att virussjukdomen orsakad av SARS-CoV-2 skulle kunna ge upphov till en ökad tendens att bilda tromber (blodproppar) i bland annat lungans blodkärl vilket skulle kunna förklara denna diskrepans. Stöd för denna hypotes är 1) att man sett tromber i lungorna vid obduktion av patienter som avlidit i SARS, epidemin orsakad av ett coronavirus 2003; 2) att patienter som är allvarligt sjuka i COVID-19 ofta har förhöjt d-dimer, ett blodprov som mäter en nedbrytningsprodukt vid trombosbildning.
I detta projekt kommer vi analysera ett blodprov på patienter som testats positivt med COVID-19 och som är i behov av inneliggande vård. Provet kallas rotationstromboelastometri (ROTEM) och är ett sätt att uppskatta koagulationsförmågan hos en individ. En variabel man kan få ut från analysen är maximal koagelfasthet (MCF) som anses vara ett bra mått på hur benägen man är att utveckla tromber. Om vi kan visa att MCF-värdet är högt hos allvarligt sjuka patienter med COVID-19 ger det stöd för hypotesen att tromber i lungan kan utgöra en del av sjukdomsbilden och kan därmed förklara en del av andningssvikten. Det öppnar också för möjligheten att använda provet för att bedöma prognosen och styra behandlingen för en nyinsjuknad patient i COVID-19.</v>
      </c>
      <c r="F48" s="34" t="s">
        <v>66</v>
      </c>
      <c r="G48" s="33">
        <v>43950</v>
      </c>
      <c r="H48" s="34" t="s">
        <v>199</v>
      </c>
      <c r="I48" t="s">
        <v>163</v>
      </c>
      <c r="J48" t="str">
        <f>IF(INDEX('EPM info från ansökningar'!A:AN,MATCH('Godkända ansökningar'!C:C,'EPM info från ansökningar'!A:A,0),7)=0,"",INDEX('EPM info från ansökningar'!A:AN,MATCH('Godkända ansökningar'!C:C,'EPM info från ansökningar'!A:A,0),7))</f>
        <v/>
      </c>
      <c r="K48" t="str">
        <f>IF(INDEX('EPM info från ansökningar'!A:AN,MATCH('Godkända ansökningar'!C:C,'EPM info från ansökningar'!A:A,0),8)=0,"",INDEX('EPM info från ansökningar'!A:AN,MATCH('Godkända ansökningar'!C:C,'EPM info från ansökningar'!A:A,0),8))</f>
        <v/>
      </c>
      <c r="L48" t="str">
        <f>IF(INDEX('EPM info från ansökningar'!A:AN,MATCH('Godkända ansökningar'!C:C,'EPM info från ansökningar'!A:A,0),9)=0,"",INDEX('EPM info från ansökningar'!A:AN,MATCH('Godkända ansökningar'!C:C,'EPM info från ansökningar'!A:A,0),9))</f>
        <v>Stockholms</v>
      </c>
      <c r="M48" t="str">
        <f>IF(INDEX('EPM info från ansökningar'!A:AN,MATCH('Godkända ansökningar'!C:C,'EPM info från ansökningar'!A:A,0),10)=0,"",INDEX('EPM info från ansökningar'!A:AN,MATCH('Godkända ansökningar'!C:C,'EPM info från ansökningar'!A:A,0),10))</f>
        <v/>
      </c>
      <c r="N48" t="str">
        <f>IF(INDEX('EPM info från ansökningar'!A:AN,MATCH('Godkända ansökningar'!C:C,'EPM info från ansökningar'!A:A,0),11)=0,"",INDEX('EPM info från ansökningar'!A:AN,MATCH('Godkända ansökningar'!C:C,'EPM info från ansökningar'!A:A,0),11))</f>
        <v/>
      </c>
      <c r="O48" t="str">
        <f>IF(INDEX('EPM info från ansökningar'!A:AN,MATCH('Godkända ansökningar'!C:C,'EPM info från ansökningar'!A:A,0),12)=0,"",INDEX('EPM info från ansökningar'!A:AN,MATCH('Godkända ansökningar'!C:C,'EPM info från ansökningar'!A:A,0),12))</f>
        <v/>
      </c>
      <c r="P48" s="63">
        <f>INDEX('EPM info från ansökningar'!A:AN,MATCH('Godkända ansökningar'!C:C,'EPM info från ansökningar'!A:A,0),33)</f>
        <v>43950</v>
      </c>
      <c r="Q48" s="63">
        <f>INDEX('EPM info från ansökningar'!A:AN,MATCH('Godkända ansökningar'!C:C,'EPM info från ansökningar'!A:A,0),35)</f>
        <v>44041</v>
      </c>
      <c r="R48" s="65">
        <f>INDEX('EPM info från ansökningar'!A:AN,MATCH('Godkända ansökningar'!C:C,'EPM info från ansökningar'!A:A,0),38)</f>
        <v>150</v>
      </c>
      <c r="S48" s="65" t="str">
        <f>INDEX('EPM info från ansökningar'!A:AN,MATCH('Godkända ansökningar'!C:C,'EPM info från ansökningar'!A:A,0),39)</f>
        <v>Nej</v>
      </c>
      <c r="T48" t="str">
        <f>INDEX('EPM info från ansökningar'!A:AN,MATCH('Godkända ansökningar'!C:C,'EPM info från ansökningar'!A:A,0),40)</f>
        <v>Nej</v>
      </c>
      <c r="U48" t="str">
        <f>INDEX('EPM diarie'!D:F,MATCH('Godkända ansökningar'!C:C,'EPM diarie'!D:D,0),3)</f>
        <v>Anna Ågren</v>
      </c>
    </row>
    <row r="49" spans="1:21" x14ac:dyDescent="0.25">
      <c r="A49" s="34" t="s">
        <v>194</v>
      </c>
      <c r="B49" s="34" t="s">
        <v>236</v>
      </c>
      <c r="C49" s="34" t="s">
        <v>548</v>
      </c>
      <c r="D49" s="34" t="s">
        <v>549</v>
      </c>
      <c r="E49" s="41" t="str">
        <f>INDEX('EPM info från ansökningar'!A:AN,MATCH('Godkända ansökningar'!C:C,'EPM info från ansökningar'!A:A,0),29)</f>
        <v>Den pågående Covid-19 pandemin gör det angeläget att skyndsamt bedriva kliniskt inriktad forskning i syfte att förbättra vår förmåga att hantera nuvarande kris och även framtida liknande pandemier. Vår 
utgångspunkt är att bilddiagnostik tillsammans med sjukhistoria, status och laboratorietester är mycket viktigt för kliniskt beslutsfattande.
I nuläget finns enstaka publicerade studier från Kina som visar att diagnostik med datortomografi kan kombineras med andra analyser. Förutom att Kina utgör ett geografiskt område med andra 
förutsättningar än i Sverige, så finns det även metodologiska svagheter i studierna som gör dem svåra att applicera i vår kliniska verklighet. Projektet som vi föreslår kommer att undersöka hur 
resultat från olika medicinska kan kombineras och analyseras med traditionell radiologisk kompetens och med artificiell intelligens (AI). Målet är att ge underlag för att säkerställa en korrekt diagnos så tidigt som möjligt, för att bedöma patientens prognos samt att bidra till korrekt behandling.
Det finns två fokusområden i projektet: i) patofysiologi bakom uppkomst av bestående lungförändringar såsom fibros; ii) bildanalys med artificiell intelligens för att upptäcka viktiga mönster i röntgenbilder.
Vid Karolinska Universitetssjukhuset (K) finns sedan länge en bred och djup kompetens avseende bestående lungförändringar. Mellan K och KTH finns ett etablerat samarbete för AI-baserad bildanalys som kommer att utvidgas till att även omfatta det aktuella projektet. Genom att träna neurala nätverk kan vi öka träffsäkerheten vid diagnostik.
För att bekämpa Covid-pandemin krävs en global samverkan av flera forskare med det gemensamma målet att förbätta möjligheter till diagnostik och behandling. För att uppnå detta mål kommer 
pseudonymiserad data att delas av flera forskargrupper.
Vi räknar att inom kort kunna bidra med forskningsresultat inom radiologisk diagnostik av klinisk relevans för den nu pågående Covid 19-pandemin. Detta innebär också att vi kan stå väl förberedda 
inför framtida pandemier av liknande slag.</v>
      </c>
      <c r="F49" s="34" t="s">
        <v>34</v>
      </c>
      <c r="G49" s="33">
        <v>43964</v>
      </c>
      <c r="H49" s="34" t="s">
        <v>212</v>
      </c>
      <c r="I49" t="s">
        <v>163</v>
      </c>
      <c r="J49" t="str">
        <f>IF(INDEX('EPM info från ansökningar'!A:AN,MATCH('Godkända ansökningar'!C:C,'EPM info från ansökningar'!A:A,0),7)=0,"",INDEX('EPM info från ansökningar'!A:AN,MATCH('Godkända ansökningar'!C:C,'EPM info från ansökningar'!A:A,0),7))</f>
        <v/>
      </c>
      <c r="K49" t="str">
        <f>IF(INDEX('EPM info från ansökningar'!A:AN,MATCH('Godkända ansökningar'!C:C,'EPM info från ansökningar'!A:A,0),8)=0,"",INDEX('EPM info från ansökningar'!A:AN,MATCH('Godkända ansökningar'!C:C,'EPM info från ansökningar'!A:A,0),8))</f>
        <v/>
      </c>
      <c r="L49" t="str">
        <f>IF(INDEX('EPM info från ansökningar'!A:AN,MATCH('Godkända ansökningar'!C:C,'EPM info från ansökningar'!A:A,0),9)=0,"",INDEX('EPM info från ansökningar'!A:AN,MATCH('Godkända ansökningar'!C:C,'EPM info från ansökningar'!A:A,0),9))</f>
        <v>Stockholms</v>
      </c>
      <c r="M49" t="str">
        <f>IF(INDEX('EPM info från ansökningar'!A:AN,MATCH('Godkända ansökningar'!C:C,'EPM info från ansökningar'!A:A,0),10)=0,"",INDEX('EPM info från ansökningar'!A:AN,MATCH('Godkända ansökningar'!C:C,'EPM info från ansökningar'!A:A,0),10))</f>
        <v/>
      </c>
      <c r="N49" t="str">
        <f>IF(INDEX('EPM info från ansökningar'!A:AN,MATCH('Godkända ansökningar'!C:C,'EPM info från ansökningar'!A:A,0),11)=0,"",INDEX('EPM info från ansökningar'!A:AN,MATCH('Godkända ansökningar'!C:C,'EPM info från ansökningar'!A:A,0),11))</f>
        <v/>
      </c>
      <c r="O49" t="str">
        <f>IF(INDEX('EPM info från ansökningar'!A:AN,MATCH('Godkända ansökningar'!C:C,'EPM info från ansökningar'!A:A,0),12)=0,"",INDEX('EPM info från ansökningar'!A:AN,MATCH('Godkända ansökningar'!C:C,'EPM info från ansökningar'!A:A,0),12))</f>
        <v/>
      </c>
      <c r="P49" s="63">
        <f>INDEX('EPM info från ansökningar'!A:AN,MATCH('Godkända ansökningar'!C:C,'EPM info från ansökningar'!A:A,0),33)</f>
        <v>43964</v>
      </c>
      <c r="Q49" s="63" t="str">
        <f>INDEX('EPM info från ansökningar'!A:AN,MATCH('Godkända ansökningar'!C:C,'EPM info från ansökningar'!A:A,0),35)</f>
        <v>Oklart</v>
      </c>
      <c r="R49" s="65">
        <f>INDEX('EPM info från ansökningar'!A:AN,MATCH('Godkända ansökningar'!C:C,'EPM info från ansökningar'!A:A,0),38)</f>
        <v>10000</v>
      </c>
      <c r="S49" s="65" t="str">
        <f>INDEX('EPM info från ansökningar'!A:AN,MATCH('Godkända ansökningar'!C:C,'EPM info från ansökningar'!A:A,0),39)</f>
        <v>Nej</v>
      </c>
      <c r="T49" t="str">
        <f>INDEX('EPM info från ansökningar'!A:AN,MATCH('Godkända ansökningar'!C:C,'EPM info från ansökningar'!A:A,0),40)</f>
        <v>Ja</v>
      </c>
      <c r="U49" t="str">
        <f>INDEX('EPM diarie'!D:F,MATCH('Godkända ansökningar'!C:C,'EPM diarie'!D:D,0),3)</f>
        <v>Sven Nyrén</v>
      </c>
    </row>
    <row r="50" spans="1:21" x14ac:dyDescent="0.25">
      <c r="A50" s="34" t="s">
        <v>194</v>
      </c>
      <c r="B50" s="34" t="s">
        <v>195</v>
      </c>
      <c r="C50" s="34" t="s">
        <v>551</v>
      </c>
      <c r="D50" s="34" t="s">
        <v>552</v>
      </c>
      <c r="E50" s="41" t="str">
        <f>INDEX('EPM info från ansökningar'!A:AN,MATCH('Godkända ansökningar'!C:C,'EPM info från ansökningar'!A:A,0),29)</f>
        <v>Sedan december 2019 har ca 1,8 miljoner människor smittats med COVID-19 och minst 100 000 människor har dött i denna virusinfektion som vi vet väldigt lite om. De vanligaste symptomen berör luftvägarna men vår kliniska erfarenhet och de få rapporter som finns visar på att patienterna som vårdas inneliggande kan ha påverkan på centrala nervsystemet (CNS), särskild de som vårdas på intensivvården. En nyligen publicerad studie från Wuhan på 214 COVID-19 patienter rapporterade om CNS påverkan på ca 36% av patienterna och andelen ökade ju sjukare patienterna var. Utöver förlust av luktsinnet, har patienter rapporterat andra neurologiska symptom som domningar och Bell’s pares. Hos svår sjuka fall är konfusion, desorganisation, minnessvårigheter, bristande insikt, perceptuella störningar och andra psykiatriska symptom vanliga och i många fall kvarstår dessa svårigheter efter utskrivningen. Det har även beskrivits flertal fall där de neurologiska manifestationer av COVID-19 förekommer utan uttalade lungpåverkan. I början av mars i år rapporterades ett fall i Peking där patienten visade på CNS påverkan där man även fann
COVID-19 i ryggmärgsvätskan (likvor), denna patient rapporteras ha återhämtat sig med antiviral behandling. Det finns i dagsläget ytterligare 2 fallrapporter som visar på encefalopati/hjärnskador samt
nekrotiserande encefalopati hos patienter med COVID-19. I de två senare rapporterna har man dock inte testat för förekomst av virus i likvor. Vi vet väldigt lite om hur COVID-19 påverkar hjärnan och centrala nervsystemet och vilka kort och långsiktiga konsekvenser detta har. Vi vet inte heller vilka patienter som ligger i riskzonen och på vilket sätt detta påverkar prognosen. Eftersom endast vissa läkemedel har egenskapen att korsa den så kallade blodhjärnbarriären och ta sig in i CNS är det av stor vikt att veta om
COVID-19 förekommer i CNS när äkemdel mot sjukdomen och symtomen ska utvärderas. Med denna studie avser vi att undersöka blod och likvor av patienter som misstänks vara smittade med COVID-19 för att undersöka om vi kan detektera viruspartiklar och ifall detta korrelerar till symptom och prognos.</v>
      </c>
      <c r="F50" s="34" t="s">
        <v>157</v>
      </c>
      <c r="G50" s="33">
        <v>43949</v>
      </c>
      <c r="H50" s="34" t="s">
        <v>199</v>
      </c>
      <c r="I50" t="s">
        <v>162</v>
      </c>
      <c r="J50" t="str">
        <f>IF(INDEX('EPM info från ansökningar'!A:AN,MATCH('Godkända ansökningar'!C:C,'EPM info från ansökningar'!A:A,0),7)=0,"",INDEX('EPM info från ansökningar'!A:AN,MATCH('Godkända ansökningar'!C:C,'EPM info från ansökningar'!A:A,0),7))</f>
        <v/>
      </c>
      <c r="K50" t="str">
        <f>IF(INDEX('EPM info från ansökningar'!A:AN,MATCH('Godkända ansökningar'!C:C,'EPM info från ansökningar'!A:A,0),8)=0,"",INDEX('EPM info från ansökningar'!A:AN,MATCH('Godkända ansökningar'!C:C,'EPM info från ansökningar'!A:A,0),8))</f>
        <v>Uppsala-Örebro</v>
      </c>
      <c r="L50" t="str">
        <f>IF(INDEX('EPM info från ansökningar'!A:AN,MATCH('Godkända ansökningar'!C:C,'EPM info från ansökningar'!A:A,0),9)=0,"",INDEX('EPM info från ansökningar'!A:AN,MATCH('Godkända ansökningar'!C:C,'EPM info från ansökningar'!A:A,0),9))</f>
        <v/>
      </c>
      <c r="M50" t="str">
        <f>IF(INDEX('EPM info från ansökningar'!A:AN,MATCH('Godkända ansökningar'!C:C,'EPM info från ansökningar'!A:A,0),10)=0,"",INDEX('EPM info från ansökningar'!A:AN,MATCH('Godkända ansökningar'!C:C,'EPM info från ansökningar'!A:A,0),10))</f>
        <v/>
      </c>
      <c r="N50" t="str">
        <f>IF(INDEX('EPM info från ansökningar'!A:AN,MATCH('Godkända ansökningar'!C:C,'EPM info från ansökningar'!A:A,0),11)=0,"",INDEX('EPM info från ansökningar'!A:AN,MATCH('Godkända ansökningar'!C:C,'EPM info från ansökningar'!A:A,0),11))</f>
        <v/>
      </c>
      <c r="O50" t="str">
        <f>IF(INDEX('EPM info från ansökningar'!A:AN,MATCH('Godkända ansökningar'!C:C,'EPM info från ansökningar'!A:A,0),12)=0,"",INDEX('EPM info från ansökningar'!A:AN,MATCH('Godkända ansökningar'!C:C,'EPM info från ansökningar'!A:A,0),12))</f>
        <v/>
      </c>
      <c r="P50" s="63">
        <f>INDEX('EPM info från ansökningar'!A:AN,MATCH('Godkända ansökningar'!C:C,'EPM info från ansökningar'!A:A,0),33)</f>
        <v>43949</v>
      </c>
      <c r="Q50" s="63" t="str">
        <f>INDEX('EPM info från ansökningar'!A:AN,MATCH('Godkända ansökningar'!C:C,'EPM info från ansökningar'!A:A,0),35)</f>
        <v>Oklart</v>
      </c>
      <c r="R50" s="65" t="str">
        <f>INDEX('EPM info från ansökningar'!A:AN,MATCH('Godkända ansökningar'!C:C,'EPM info från ansökningar'!A:A,0),38)</f>
        <v>Oklart</v>
      </c>
      <c r="S50" s="65" t="str">
        <f>INDEX('EPM info från ansökningar'!A:AN,MATCH('Godkända ansökningar'!C:C,'EPM info från ansökningar'!A:A,0),39)</f>
        <v>Ja</v>
      </c>
      <c r="T50" t="str">
        <f>INDEX('EPM info från ansökningar'!A:AN,MATCH('Godkända ansökningar'!C:C,'EPM info från ansökningar'!A:A,0),40)</f>
        <v>Nej</v>
      </c>
      <c r="U50" t="str">
        <f>INDEX('EPM diarie'!D:F,MATCH('Godkända ansökningar'!C:C,'EPM diarie'!D:D,0),3)</f>
        <v>Elham Rostami</v>
      </c>
    </row>
    <row r="51" spans="1:21" x14ac:dyDescent="0.25">
      <c r="A51" s="34" t="s">
        <v>194</v>
      </c>
      <c r="B51" s="34" t="s">
        <v>201</v>
      </c>
      <c r="C51" s="34" t="s">
        <v>554</v>
      </c>
      <c r="D51" s="34" t="s">
        <v>555</v>
      </c>
      <c r="E51" s="41" t="str">
        <f>INDEX('EPM info från ansökningar'!A:AN,MATCH('Godkända ansökningar'!C:C,'EPM info från ansökningar'!A:A,0),29)</f>
        <v>Den pandemi som drabbat världen under de senaste omvälvande månaderna har knappast kunnat undgå någon. Coronaviruset (SARS-CoV-2) har spridits till samtliga världsdelar i en rask takt och dess påverkan på världssamhället har varit uppenbar. Sedan utbrottet i Hubeiprovinsen i Kina har över 1,2 miljoner fall bekräftats internationellt (Världshälsoorganisationen WHO, 6 april). Sverige fick sitt första bekräftade COVID-19-fall den 31 januari och vi har i dagsläget 7206 bekräftade fall (Folkhälsomyndigheten, 6 april).
Av de som smittas av viruset drabbas en andel extra hårt. Denna patientgrupp hamnar i ett kritiskt tillstånd, vanligtvis p.g.a. andningssvikt, och blir till följd av detta i behov av intensivvård med stöttning av organfunktion. Enligt siffror från Svenska Intensivvårdsregistret SIR (6 april) har Sverige nu haft 601 COVID-19 patienter inlagda på intensivvårdsavdelningar runtom i landet. Mortaliteten för patienter med COVID-19 som kräver intensivvård är mycket hög, och har i de fåtal studier som publicerats beskrivits vara alltifrån 22 % upp till 61,5 % efter maximalt 28 dagars uppföljning. Dessa studier har dock endast inkluderat 50 patienter eller färre. Även i Sverige befaras mortaliteten för denna hårt drabbade patientgrupp vara hög.
Av den handfull studier som finns tillgängliga i dagsläget identifieras bl.a. ålder, kön, högt BMI och tidigare sjukdom (ff.a. hjärt-kärlsjukdom) som potentiella riskfaktorer för insjuknande och död. Ingen data gällande utfall på lång sikt finns tillgänglig. Det finns heller inga svenska studier publicerade vilket är av stor vikt för att utvärdera ifall vi skiljer oss från de länder som publicerat forskningsdata på intensivvårdskrävande coronapatienter (ffa. Kina, USA, Italien).
Denna studie ämnar undersöka vilka karakteristika de patienter som blir intensivvårdskrävande på grund av insjuknande i coronavirus har. Vi kommer  undersöka utfallet för dessa patienter sett till dödlighet, både på kort (30 dagar) och lång sikt (ett år) samt vilka faktorer som påverkar utfallet.</v>
      </c>
      <c r="F51" s="34" t="s">
        <v>127</v>
      </c>
      <c r="G51" s="33">
        <v>43956</v>
      </c>
      <c r="H51" s="34" t="s">
        <v>212</v>
      </c>
      <c r="I51" t="s">
        <v>164</v>
      </c>
      <c r="J51" t="str">
        <f>IF(INDEX('EPM info från ansökningar'!A:AN,MATCH('Godkända ansökningar'!C:C,'EPM info från ansökningar'!A:A,0),7)=0,"",INDEX('EPM info från ansökningar'!A:AN,MATCH('Godkända ansökningar'!C:C,'EPM info från ansökningar'!A:A,0),7))</f>
        <v/>
      </c>
      <c r="K51" t="str">
        <f>IF(INDEX('EPM info från ansökningar'!A:AN,MATCH('Godkända ansökningar'!C:C,'EPM info från ansökningar'!A:A,0),8)=0,"",INDEX('EPM info från ansökningar'!A:AN,MATCH('Godkända ansökningar'!C:C,'EPM info från ansökningar'!A:A,0),8))</f>
        <v/>
      </c>
      <c r="L51" t="str">
        <f>IF(INDEX('EPM info från ansökningar'!A:AN,MATCH('Godkända ansökningar'!C:C,'EPM info från ansökningar'!A:A,0),9)=0,"",INDEX('EPM info från ansökningar'!A:AN,MATCH('Godkända ansökningar'!C:C,'EPM info från ansökningar'!A:A,0),9))</f>
        <v/>
      </c>
      <c r="M51" t="str">
        <f>IF(INDEX('EPM info från ansökningar'!A:AN,MATCH('Godkända ansökningar'!C:C,'EPM info från ansökningar'!A:A,0),10)=0,"",INDEX('EPM info från ansökningar'!A:AN,MATCH('Godkända ansökningar'!C:C,'EPM info från ansökningar'!A:A,0),10))</f>
        <v>Sydöstra</v>
      </c>
      <c r="N51" t="str">
        <f>IF(INDEX('EPM info från ansökningar'!A:AN,MATCH('Godkända ansökningar'!C:C,'EPM info från ansökningar'!A:A,0),11)=0,"",INDEX('EPM info från ansökningar'!A:AN,MATCH('Godkända ansökningar'!C:C,'EPM info från ansökningar'!A:A,0),11))</f>
        <v/>
      </c>
      <c r="O51" t="str">
        <f>IF(INDEX('EPM info från ansökningar'!A:AN,MATCH('Godkända ansökningar'!C:C,'EPM info från ansökningar'!A:A,0),12)=0,"",INDEX('EPM info från ansökningar'!A:AN,MATCH('Godkända ansökningar'!C:C,'EPM info från ansökningar'!A:A,0),12))</f>
        <v/>
      </c>
      <c r="P51" s="63">
        <f>INDEX('EPM info från ansökningar'!A:AN,MATCH('Godkända ansökningar'!C:C,'EPM info från ansökningar'!A:A,0),33)</f>
        <v>43956</v>
      </c>
      <c r="Q51" s="63">
        <f>INDEX('EPM info från ansökningar'!A:AN,MATCH('Godkända ansökningar'!C:C,'EPM info från ansökningar'!A:A,0),35)</f>
        <v>44926</v>
      </c>
      <c r="R51" s="65">
        <f>INDEX('EPM info från ansökningar'!A:AN,MATCH('Godkända ansökningar'!C:C,'EPM info från ansökningar'!A:A,0),38)</f>
        <v>2800</v>
      </c>
      <c r="S51" s="65" t="str">
        <f>INDEX('EPM info från ansökningar'!A:AN,MATCH('Godkända ansökningar'!C:C,'EPM info från ansökningar'!A:A,0),39)</f>
        <v>Nej</v>
      </c>
      <c r="T51" t="str">
        <f>INDEX('EPM info från ansökningar'!A:AN,MATCH('Godkända ansökningar'!C:C,'EPM info från ansökningar'!A:A,0),40)</f>
        <v>Ja</v>
      </c>
      <c r="U51" t="str">
        <f>INDEX('EPM diarie'!D:F,MATCH('Godkända ansökningar'!C:C,'EPM diarie'!D:D,0),3)</f>
        <v>Michelle Chew</v>
      </c>
    </row>
    <row r="52" spans="1:21" ht="14.25" x14ac:dyDescent="0.45">
      <c r="A52" s="34" t="s">
        <v>194</v>
      </c>
      <c r="B52" s="34" t="s">
        <v>195</v>
      </c>
      <c r="C52" s="34" t="s">
        <v>561</v>
      </c>
      <c r="D52" s="34" t="s">
        <v>562</v>
      </c>
      <c r="E52" s="41" t="str">
        <f>INDEX('EPM info från ansökningar'!A:AN,MATCH('Godkända ansökningar'!C:C,'EPM info från ansökningar'!A:A,0),29)</f>
        <v>COVID-19 utgör en stor aktuell utmaning och belastning för hälso- och sjukvården. En av de centrala svårigheterna utgör att på ett tillförlitligt sätt snabbt kunna fastställa vilka patienter som har en aktuell infektion med COVID-19 så att patienterna kan hanteras på ett adekvat sätt ur smittskyddssynpunkt. Falskt negativa svar vid PCR-analys från sekret i nasofarynx för SARS-CoV-2 utgör ett stort kliniskt problem eftersom det minskar möjligheterna till adekvat handläggning av patienter med COVID-19. Tidiga  rapporter, och vår egen kliniska erfarenhet, talar för att bilddiagnostik vid COVID-19 kan ha en central roll i att förbättra diagnostiken av COVID-19 och på 
ett mer tillförlitligt sätt förutsäga sjukdomsprognosen än enbart kliniska och biokemiska parametrar. Bilddiagnostik har även en viktig roll i att påvisa vanliga och ovanliga komplikationer vid COVID-19. Denna retrospektiva observationsstudie syftar till att studera på vilket sätt radiologisk diagnostik kan bidra till att diagnostisera COVID-19 och predicera det kliniska utfallet. Den bilddiagnostiska data som redan samlats in konsekutivt i klinisk rutin för undersökning och/eller granskning av misstänkt eller känd COVID-19 vid Bild och Funktion vid 
Karolinska Universitetssjukhuset kommer att retrospektivt sammanställas. Särskild vikt kommer att läggas på att beskriva direkta fynd talande för COVID-19 men även dess komplikationer, flertalet av vilka vi redan nu ser på vår klinik.</v>
      </c>
      <c r="F52" s="34" t="s">
        <v>34</v>
      </c>
      <c r="G52" s="33">
        <v>43964</v>
      </c>
      <c r="H52" s="34" t="s">
        <v>212</v>
      </c>
      <c r="I52" t="s">
        <v>163</v>
      </c>
      <c r="J52" t="str">
        <f>IF(INDEX('EPM info från ansökningar'!A:AN,MATCH('Godkända ansökningar'!C:C,'EPM info från ansökningar'!A:A,0),7)=0,"",INDEX('EPM info från ansökningar'!A:AN,MATCH('Godkända ansökningar'!C:C,'EPM info från ansökningar'!A:A,0),7))</f>
        <v/>
      </c>
      <c r="K52" t="str">
        <f>IF(INDEX('EPM info från ansökningar'!A:AN,MATCH('Godkända ansökningar'!C:C,'EPM info från ansökningar'!A:A,0),8)=0,"",INDEX('EPM info från ansökningar'!A:AN,MATCH('Godkända ansökningar'!C:C,'EPM info från ansökningar'!A:A,0),8))</f>
        <v/>
      </c>
      <c r="L52" t="str">
        <f>IF(INDEX('EPM info från ansökningar'!A:AN,MATCH('Godkända ansökningar'!C:C,'EPM info från ansökningar'!A:A,0),9)=0,"",INDEX('EPM info från ansökningar'!A:AN,MATCH('Godkända ansökningar'!C:C,'EPM info från ansökningar'!A:A,0),9))</f>
        <v>Stockholms</v>
      </c>
      <c r="M52" t="str">
        <f>IF(INDEX('EPM info från ansökningar'!A:AN,MATCH('Godkända ansökningar'!C:C,'EPM info från ansökningar'!A:A,0),10)=0,"",INDEX('EPM info från ansökningar'!A:AN,MATCH('Godkända ansökningar'!C:C,'EPM info från ansökningar'!A:A,0),10))</f>
        <v/>
      </c>
      <c r="N52" t="str">
        <f>IF(INDEX('EPM info från ansökningar'!A:AN,MATCH('Godkända ansökningar'!C:C,'EPM info från ansökningar'!A:A,0),11)=0,"",INDEX('EPM info från ansökningar'!A:AN,MATCH('Godkända ansökningar'!C:C,'EPM info från ansökningar'!A:A,0),11))</f>
        <v/>
      </c>
      <c r="O52" t="str">
        <f>IF(INDEX('EPM info från ansökningar'!A:AN,MATCH('Godkända ansökningar'!C:C,'EPM info från ansökningar'!A:A,0),12)=0,"",INDEX('EPM info från ansökningar'!A:AN,MATCH('Godkända ansökningar'!C:C,'EPM info från ansökningar'!A:A,0),12))</f>
        <v/>
      </c>
      <c r="P52" s="63">
        <f>INDEX('EPM info från ansökningar'!A:AN,MATCH('Godkända ansökningar'!C:C,'EPM info från ansökningar'!A:A,0),33)</f>
        <v>43964</v>
      </c>
      <c r="Q52" s="63">
        <f>INDEX('EPM info från ansökningar'!A:AN,MATCH('Godkända ansökningar'!C:C,'EPM info från ansökningar'!A:A,0),35)</f>
        <v>44196</v>
      </c>
      <c r="R52" s="65">
        <f>INDEX('EPM info från ansökningar'!A:AN,MATCH('Godkända ansökningar'!C:C,'EPM info från ansökningar'!A:A,0),38)</f>
        <v>500</v>
      </c>
      <c r="S52" s="65" t="str">
        <f>INDEX('EPM info från ansökningar'!A:AN,MATCH('Godkända ansökningar'!C:C,'EPM info från ansökningar'!A:A,0),39)</f>
        <v>Nej</v>
      </c>
      <c r="T52" t="str">
        <f>INDEX('EPM info från ansökningar'!A:AN,MATCH('Godkända ansökningar'!C:C,'EPM info från ansökningar'!A:A,0),40)</f>
        <v>Nej</v>
      </c>
      <c r="U52" t="str">
        <f>INDEX('EPM diarie'!D:F,MATCH('Godkända ansökningar'!C:C,'EPM diarie'!D:D,0),3)</f>
        <v>Tobias Granberg</v>
      </c>
    </row>
    <row r="53" spans="1:21" ht="14.25" x14ac:dyDescent="0.45">
      <c r="A53" s="34" t="s">
        <v>194</v>
      </c>
      <c r="B53" s="34" t="s">
        <v>195</v>
      </c>
      <c r="C53" s="34" t="s">
        <v>571</v>
      </c>
      <c r="D53" s="34" t="s">
        <v>572</v>
      </c>
      <c r="E53" s="41" t="str">
        <f>INDEX('EPM info från ansökningar'!A:AN,MATCH('Godkända ansökningar'!C:C,'EPM info från ansökningar'!A:A,0),29)</f>
        <v xml:space="preserve"> Pandemin med covid-19-infektion är mycket allvarlig och sprider sig snabbt. I Sverige ökar antalet fall kraftigt och ett stort antal patienter kräver sjukhusvård. Region Östergötland är också hårt drabbat med ett högt antal konstaterade smittade och även många patienter i behov av sjukhusvård inklusive intensivvård.  I några få vetenskapliga publicerade studier från Kina har man redovisat att patienter med covid-19 kan ha påverkan på koagulationssystemet och även påverkan på immunsystemet. Det har också observerats att patienter med mer uttalad påverkan på vissa koagulationsparametrar i blodet har en sämre prognos och ökad risk för död. Fall med allvarliga 
tromboser (blodproppar) har också publicerats och vi har också personlig kännedom om flera sådana fall. Denna studie syftar till att kartlägga påverkan på olika faktorer i blodet som har med blodlevringen att göra ( koagulationssystemet) och immunsystemet. På patienter där man tar blodprover på misstanke om covid-19-infektion planerar vi att också analysera olika faktorer i dessa system. Analyserna planeras att göras på prover som tas enligt rutin. Plasma som finns över från dessa rutinprover kommer att frysas ned  för senare anlyser. Vi avser också att undersöka om de patienter som av andra skäl behandlas med olika läkemedel mot blodpropp  har nytta av det vid en covid19-inektion genom att i befintliga register i undersöka  förekomst av blodpropp i samband med eller efter ett insjuknande i covid19-infektion. På en undergrupp av patienter kommer extra blodprover att insamlas efter att patienterna har informerats och lämnat samtycke. Dessa extra blodprover kommer att 
analyseras med olika tester av blodplättarna (trombocyterna).</v>
      </c>
      <c r="F53" s="34" t="s">
        <v>127</v>
      </c>
      <c r="G53" s="33">
        <v>43970</v>
      </c>
      <c r="H53" s="34" t="s">
        <v>199</v>
      </c>
      <c r="I53" t="s">
        <v>164</v>
      </c>
      <c r="J53" t="str">
        <f>IF(INDEX('EPM info från ansökningar'!A:AN,MATCH('Godkända ansökningar'!C:C,'EPM info från ansökningar'!A:A,0),7)=0,"",INDEX('EPM info från ansökningar'!A:AN,MATCH('Godkända ansökningar'!C:C,'EPM info från ansökningar'!A:A,0),7))</f>
        <v/>
      </c>
      <c r="K53" t="str">
        <f>IF(INDEX('EPM info från ansökningar'!A:AN,MATCH('Godkända ansökningar'!C:C,'EPM info från ansökningar'!A:A,0),8)=0,"",INDEX('EPM info från ansökningar'!A:AN,MATCH('Godkända ansökningar'!C:C,'EPM info från ansökningar'!A:A,0),8))</f>
        <v/>
      </c>
      <c r="L53" t="str">
        <f>IF(INDEX('EPM info från ansökningar'!A:AN,MATCH('Godkända ansökningar'!C:C,'EPM info från ansökningar'!A:A,0),9)=0,"",INDEX('EPM info från ansökningar'!A:AN,MATCH('Godkända ansökningar'!C:C,'EPM info från ansökningar'!A:A,0),9))</f>
        <v/>
      </c>
      <c r="M53" t="str">
        <f>IF(INDEX('EPM info från ansökningar'!A:AN,MATCH('Godkända ansökningar'!C:C,'EPM info från ansökningar'!A:A,0),10)=0,"",INDEX('EPM info från ansökningar'!A:AN,MATCH('Godkända ansökningar'!C:C,'EPM info från ansökningar'!A:A,0),10))</f>
        <v>Sydöstra</v>
      </c>
      <c r="N53" t="str">
        <f>IF(INDEX('EPM info från ansökningar'!A:AN,MATCH('Godkända ansökningar'!C:C,'EPM info från ansökningar'!A:A,0),11)=0,"",INDEX('EPM info från ansökningar'!A:AN,MATCH('Godkända ansökningar'!C:C,'EPM info från ansökningar'!A:A,0),11))</f>
        <v/>
      </c>
      <c r="O53" t="str">
        <f>IF(INDEX('EPM info från ansökningar'!A:AN,MATCH('Godkända ansökningar'!C:C,'EPM info från ansökningar'!A:A,0),12)=0,"",INDEX('EPM info från ansökningar'!A:AN,MATCH('Godkända ansökningar'!C:C,'EPM info från ansökningar'!A:A,0),12))</f>
        <v/>
      </c>
      <c r="P53" s="63">
        <f>INDEX('EPM info från ansökningar'!A:AN,MATCH('Godkända ansökningar'!C:C,'EPM info från ansökningar'!A:A,0),33)</f>
        <v>43970</v>
      </c>
      <c r="Q53" s="63">
        <f>INDEX('EPM info från ansökningar'!A:AN,MATCH('Godkända ansökningar'!C:C,'EPM info från ansökningar'!A:A,0),35)</f>
        <v>44196</v>
      </c>
      <c r="R53" s="65">
        <f>INDEX('EPM info från ansökningar'!A:AN,MATCH('Godkända ansökningar'!C:C,'EPM info från ansökningar'!A:A,0),38)</f>
        <v>300</v>
      </c>
      <c r="S53" s="65" t="str">
        <f>INDEX('EPM info från ansökningar'!A:AN,MATCH('Godkända ansökningar'!C:C,'EPM info från ansökningar'!A:A,0),39)</f>
        <v>Nej</v>
      </c>
      <c r="T53" t="str">
        <f>INDEX('EPM info från ansökningar'!A:AN,MATCH('Godkända ansökningar'!C:C,'EPM info från ansökningar'!A:A,0),40)</f>
        <v>Nej</v>
      </c>
      <c r="U53" t="str">
        <f>INDEX('EPM diarie'!D:F,MATCH('Godkända ansökningar'!C:C,'EPM diarie'!D:D,0),3)</f>
        <v>Kerstin  Arbring</v>
      </c>
    </row>
    <row r="54" spans="1:21" ht="14.25" x14ac:dyDescent="0.45">
      <c r="A54" s="34" t="s">
        <v>194</v>
      </c>
      <c r="B54" s="34" t="s">
        <v>195</v>
      </c>
      <c r="C54" s="34" t="s">
        <v>574</v>
      </c>
      <c r="D54" s="34" t="s">
        <v>575</v>
      </c>
      <c r="E54" s="41" t="str">
        <f>INDEX('EPM info från ansökningar'!A:AN,MATCH('Godkända ansökningar'!C:C,'EPM info från ansökningar'!A:A,0),29)</f>
        <v xml:space="preserve"> Bakgrund
Det finns hittills ingen publicerad sammanfattande statistik på hur många barn och ungdomar som sövs och opereras i Sverige, inte heller för vilka ingrepp och diagnoser. År 2015 startade Svenskt 
Perioperativt Register (SPOR); sedan 2016 finns operationer som utförts på Sveriges 4 specialiserade barnsjukhus registrerade i SPOR, och sedan 2019 finns information om samtliga barnnarkoser i Sverige. Vi avser att undersöka antalet operationer, med fördelning över 
åldersgrupper och geografiskt och kartlägga frekvensen av komplikationer, hur många barn som behöver intensivvårdas efter operationen, mm. Covid- 19-epidemin riskerar att få stor påverkan på 
sjukvårdens kapacitet att ta hand om patienter med andra sjukdomar, och det är därför viktigt att förstå hur operationsverksamheten förändras under och efter epidemin.
Målsättning
Vi vill ge en samlad bild av barnkirurgisk och barnanestesiologisk verksamhet i Sverige. Vi vill jämföra resultaten mellan högspecialiserade barnsjukhus och övriga sjukhus för vissa typer av 
operationer. Vi vill också beskriva effekten av Covid-19-epidemin på såväl planerad som akut operationsverksamhet.
Metod
Ur SPOR hämtas uppgifter om operationer som utförts från 2016 och fram t o m 2020, som ålder, vikt, kön, ASA-klass, diagnoskod, vilken typ av operation och narkos samt uppgfiter om komplikationer, 
reoperationsfrekvens och dödlighet. Mortalitetsdata valideras genom samkörning med Dödsorsaksregistret.
Covid19-epidemins inverkan på operationsverksamheten utforskas genom att jämföra ovanstående data under månaderna mars – juni under åren 2019 och 2020 och före, under och efter epidemin under 2020.
Betydelse
Med denna kartläggning av anestesi- och operationsverksamheten i Sverige kan vi få underlag för att förbättra vården av barn med medfödda eller förvärvade sjukdomar som kräver operation och/eller
anestesi.</v>
      </c>
      <c r="F54" s="34" t="s">
        <v>157</v>
      </c>
      <c r="G54" s="33">
        <v>43957</v>
      </c>
      <c r="H54" s="34" t="s">
        <v>212</v>
      </c>
      <c r="I54" t="s">
        <v>162</v>
      </c>
      <c r="J54" t="str">
        <f>IF(INDEX('EPM info från ansökningar'!A:AN,MATCH('Godkända ansökningar'!C:C,'EPM info från ansökningar'!A:A,0),7)=0,"",INDEX('EPM info från ansökningar'!A:AN,MATCH('Godkända ansökningar'!C:C,'EPM info från ansökningar'!A:A,0),7))</f>
        <v/>
      </c>
      <c r="K54" t="str">
        <f>IF(INDEX('EPM info från ansökningar'!A:AN,MATCH('Godkända ansökningar'!C:C,'EPM info från ansökningar'!A:A,0),8)=0,"",INDEX('EPM info från ansökningar'!A:AN,MATCH('Godkända ansökningar'!C:C,'EPM info från ansökningar'!A:A,0),8))</f>
        <v>Uppsala-Örebro</v>
      </c>
      <c r="L54" t="str">
        <f>IF(INDEX('EPM info från ansökningar'!A:AN,MATCH('Godkända ansökningar'!C:C,'EPM info från ansökningar'!A:A,0),9)=0,"",INDEX('EPM info från ansökningar'!A:AN,MATCH('Godkända ansökningar'!C:C,'EPM info från ansökningar'!A:A,0),9))</f>
        <v/>
      </c>
      <c r="M54" t="str">
        <f>IF(INDEX('EPM info från ansökningar'!A:AN,MATCH('Godkända ansökningar'!C:C,'EPM info från ansökningar'!A:A,0),10)=0,"",INDEX('EPM info från ansökningar'!A:AN,MATCH('Godkända ansökningar'!C:C,'EPM info från ansökningar'!A:A,0),10))</f>
        <v/>
      </c>
      <c r="N54" t="str">
        <f>IF(INDEX('EPM info från ansökningar'!A:AN,MATCH('Godkända ansökningar'!C:C,'EPM info från ansökningar'!A:A,0),11)=0,"",INDEX('EPM info från ansökningar'!A:AN,MATCH('Godkända ansökningar'!C:C,'EPM info från ansökningar'!A:A,0),11))</f>
        <v/>
      </c>
      <c r="O54" t="str">
        <f>IF(INDEX('EPM info från ansökningar'!A:AN,MATCH('Godkända ansökningar'!C:C,'EPM info från ansökningar'!A:A,0),12)=0,"",INDEX('EPM info från ansökningar'!A:AN,MATCH('Godkända ansökningar'!C:C,'EPM info från ansökningar'!A:A,0),12))</f>
        <v/>
      </c>
      <c r="P54" s="63">
        <f>INDEX('EPM info från ansökningar'!A:AN,MATCH('Godkända ansökningar'!C:C,'EPM info från ansökningar'!A:A,0),33)</f>
        <v>43983</v>
      </c>
      <c r="Q54" s="63">
        <f>INDEX('EPM info från ansökningar'!A:AN,MATCH('Godkända ansökningar'!C:C,'EPM info från ansökningar'!A:A,0),35)</f>
        <v>44227</v>
      </c>
      <c r="R54" s="65">
        <f>INDEX('EPM info från ansökningar'!A:AN,MATCH('Godkända ansökningar'!C:C,'EPM info från ansökningar'!A:A,0),38)</f>
        <v>50000</v>
      </c>
      <c r="S54" s="65" t="str">
        <f>INDEX('EPM info från ansökningar'!A:AN,MATCH('Godkända ansökningar'!C:C,'EPM info från ansökningar'!A:A,0),39)</f>
        <v>Ja</v>
      </c>
      <c r="T54" t="str">
        <f>INDEX('EPM info från ansökningar'!A:AN,MATCH('Godkända ansökningar'!C:C,'EPM info från ansökningar'!A:A,0),40)</f>
        <v>Ja</v>
      </c>
      <c r="U54" t="str">
        <f>INDEX('EPM diarie'!D:F,MATCH('Godkända ansökningar'!C:C,'EPM diarie'!D:D,0),3)</f>
        <v>Peter Frykholm</v>
      </c>
    </row>
    <row r="55" spans="1:21" ht="14.25" x14ac:dyDescent="0.45">
      <c r="A55" s="34" t="s">
        <v>194</v>
      </c>
      <c r="B55" s="34" t="s">
        <v>195</v>
      </c>
      <c r="C55" s="34" t="s">
        <v>580</v>
      </c>
      <c r="D55" s="34" t="s">
        <v>581</v>
      </c>
      <c r="E55" s="41" t="str">
        <f>INDEX('EPM info från ansökningar'!A:AN,MATCH('Godkända ansökningar'!C:C,'EPM info från ansökningar'!A:A,0),29)</f>
        <v>Genetiska, cellulära, och kliniska studier av unga patienter med svår COVID-19 infektion</v>
      </c>
      <c r="F55" s="34" t="s">
        <v>34</v>
      </c>
      <c r="G55" s="33">
        <v>43977</v>
      </c>
      <c r="H55" s="34" t="s">
        <v>199</v>
      </c>
      <c r="I55" t="s">
        <v>163</v>
      </c>
      <c r="J55" t="str">
        <f>IF(INDEX('EPM info från ansökningar'!A:AN,MATCH('Godkända ansökningar'!C:C,'EPM info från ansökningar'!A:A,0),7)=0,"",INDEX('EPM info från ansökningar'!A:AN,MATCH('Godkända ansökningar'!C:C,'EPM info från ansökningar'!A:A,0),7))</f>
        <v/>
      </c>
      <c r="K55" t="str">
        <f>IF(INDEX('EPM info från ansökningar'!A:AN,MATCH('Godkända ansökningar'!C:C,'EPM info från ansökningar'!A:A,0),8)=0,"",INDEX('EPM info från ansökningar'!A:AN,MATCH('Godkända ansökningar'!C:C,'EPM info från ansökningar'!A:A,0),8))</f>
        <v/>
      </c>
      <c r="L55" t="str">
        <f>IF(INDEX('EPM info från ansökningar'!A:AN,MATCH('Godkända ansökningar'!C:C,'EPM info från ansökningar'!A:A,0),9)=0,"",INDEX('EPM info från ansökningar'!A:AN,MATCH('Godkända ansökningar'!C:C,'EPM info från ansökningar'!A:A,0),9))</f>
        <v>Stockholms</v>
      </c>
      <c r="M55" t="str">
        <f>IF(INDEX('EPM info från ansökningar'!A:AN,MATCH('Godkända ansökningar'!C:C,'EPM info från ansökningar'!A:A,0),10)=0,"",INDEX('EPM info från ansökningar'!A:AN,MATCH('Godkända ansökningar'!C:C,'EPM info från ansökningar'!A:A,0),10))</f>
        <v/>
      </c>
      <c r="N55" t="str">
        <f>IF(INDEX('EPM info från ansökningar'!A:AN,MATCH('Godkända ansökningar'!C:C,'EPM info från ansökningar'!A:A,0),11)=0,"",INDEX('EPM info från ansökningar'!A:AN,MATCH('Godkända ansökningar'!C:C,'EPM info från ansökningar'!A:A,0),11))</f>
        <v/>
      </c>
      <c r="O55" t="str">
        <f>IF(INDEX('EPM info från ansökningar'!A:AN,MATCH('Godkända ansökningar'!C:C,'EPM info från ansökningar'!A:A,0),12)=0,"",INDEX('EPM info från ansökningar'!A:AN,MATCH('Godkända ansökningar'!C:C,'EPM info från ansökningar'!A:A,0),12))</f>
        <v/>
      </c>
      <c r="P55" s="63">
        <f>INDEX('EPM info från ansökningar'!A:AN,MATCH('Godkända ansökningar'!C:C,'EPM info från ansökningar'!A:A,0),33)</f>
        <v>43936</v>
      </c>
      <c r="Q55" s="63">
        <f>INDEX('EPM info från ansökningar'!A:AN,MATCH('Godkända ansökningar'!C:C,'EPM info från ansökningar'!A:A,0),35)</f>
        <v>49309</v>
      </c>
      <c r="R55" s="65" t="str">
        <f>INDEX('EPM info från ansökningar'!A:AN,MATCH('Godkända ansökningar'!C:C,'EPM info från ansökningar'!A:A,0),38)</f>
        <v>Oklart</v>
      </c>
      <c r="S55" s="65" t="str">
        <f>INDEX('EPM info från ansökningar'!A:AN,MATCH('Godkända ansökningar'!C:C,'EPM info från ansökningar'!A:A,0),39)</f>
        <v>Ja</v>
      </c>
      <c r="T55" t="str">
        <f>INDEX('EPM info från ansökningar'!A:AN,MATCH('Godkända ansökningar'!C:C,'EPM info från ansökningar'!A:A,0),40)</f>
        <v>Nej</v>
      </c>
      <c r="U55" t="str">
        <f>INDEX('EPM diarie'!D:F,MATCH('Godkända ansökningar'!C:C,'EPM diarie'!D:D,0),3)</f>
        <v>Yenan Bryceson</v>
      </c>
    </row>
    <row r="56" spans="1:21" ht="14.25" x14ac:dyDescent="0.45">
      <c r="A56" s="34" t="s">
        <v>194</v>
      </c>
      <c r="B56" s="34" t="s">
        <v>201</v>
      </c>
      <c r="C56" s="34" t="s">
        <v>583</v>
      </c>
      <c r="D56" s="34" t="s">
        <v>584</v>
      </c>
      <c r="E56" s="41" t="str">
        <f>INDEX('EPM info från ansökningar'!A:AN,MATCH('Godkända ansökningar'!C:C,'EPM info från ansökningar'!A:A,0),29)</f>
        <v xml:space="preserve"> Bakgrund
SARS-CoV-2 är nytt coronavirus som upptäcktes i staden Wuhan i Kina i december 2019. Viruset har sedermera spridit sig över världen och den 11 mars 2020 meddelade världshälsoorganisationen (WHO) 
att spridningen klassas som en pandemi.
Seroprevalensen, dvs förekomst av specifika antikroppar mot SARS-CoV2 viruset, antas i befolkningen 
innan pandemin vara försumbar då viruset är av nytt ursprung.
Sjukvårdspersonal har i tidigare rapporter visat sig ha en ökad risk för smitta, men beräkningarna baseras enbart på bekräftade fall som i de flesta fall utgör personer som utvecklat symtom. 
Asymtomatiskt bärarskap kan utgöra en risk för smitta mellan vårdpersonal, till patienter och anhöriga. Vetskap om en genomgången infektion kan minska oro hos den enskilda individen samt möjliggöra arbete vid lindriga symtom som i normalfallet inte skulle föranleda sjukskrivning. 
Kunskap om seroprevalens hos exponerad sjukvårdspersonal i nuvarande pandemi-fas saknas.
Frågeställningar
Hur många anställda vid infektionskliniken i Västerås har IgG antikroppar mot SARS-CoV-2 vid studiestart och i vilken takt sker serokonversion mot SARS-CoV-2 över tid?
Hur stor andel av anställda med påvisade IgG antikroppar mot SARS-CoV-2har haft kliniska symtom förenliga med COVID-19?
 Metod
En kohortstudie av förekomst av IgG antikroppar mot SARS-CoV-2 hos anställda vid infektionskliniken i Västerås. Inom ramen för studien kommer anamnestiska uppgifter om tidigare COVID-19 provtagning och symtom förenliga med COVID-19 infektion att samlas in. Inkluderade forskningspersoner lämnar upprepade serumprov för analys av IgG antikroppar.</v>
      </c>
      <c r="F56" s="34" t="s">
        <v>586</v>
      </c>
      <c r="G56" s="33">
        <v>43949</v>
      </c>
      <c r="H56" s="34" t="s">
        <v>199</v>
      </c>
      <c r="I56" t="s">
        <v>162</v>
      </c>
      <c r="J56" t="str">
        <f>IF(INDEX('EPM info från ansökningar'!A:AN,MATCH('Godkända ansökningar'!C:C,'EPM info från ansökningar'!A:A,0),7)=0,"",INDEX('EPM info från ansökningar'!A:AN,MATCH('Godkända ansökningar'!C:C,'EPM info från ansökningar'!A:A,0),7))</f>
        <v/>
      </c>
      <c r="K56" t="str">
        <f>IF(INDEX('EPM info från ansökningar'!A:AN,MATCH('Godkända ansökningar'!C:C,'EPM info från ansökningar'!A:A,0),8)=0,"",INDEX('EPM info från ansökningar'!A:AN,MATCH('Godkända ansökningar'!C:C,'EPM info från ansökningar'!A:A,0),8))</f>
        <v>Uppsala-Örebro</v>
      </c>
      <c r="L56" t="str">
        <f>IF(INDEX('EPM info från ansökningar'!A:AN,MATCH('Godkända ansökningar'!C:C,'EPM info från ansökningar'!A:A,0),9)=0,"",INDEX('EPM info från ansökningar'!A:AN,MATCH('Godkända ansökningar'!C:C,'EPM info från ansökningar'!A:A,0),9))</f>
        <v/>
      </c>
      <c r="M56" t="str">
        <f>IF(INDEX('EPM info från ansökningar'!A:AN,MATCH('Godkända ansökningar'!C:C,'EPM info från ansökningar'!A:A,0),10)=0,"",INDEX('EPM info från ansökningar'!A:AN,MATCH('Godkända ansökningar'!C:C,'EPM info från ansökningar'!A:A,0),10))</f>
        <v/>
      </c>
      <c r="N56" t="str">
        <f>IF(INDEX('EPM info från ansökningar'!A:AN,MATCH('Godkända ansökningar'!C:C,'EPM info från ansökningar'!A:A,0),11)=0,"",INDEX('EPM info från ansökningar'!A:AN,MATCH('Godkända ansökningar'!C:C,'EPM info från ansökningar'!A:A,0),11))</f>
        <v/>
      </c>
      <c r="O56" t="str">
        <f>IF(INDEX('EPM info från ansökningar'!A:AN,MATCH('Godkända ansökningar'!C:C,'EPM info från ansökningar'!A:A,0),12)=0,"",INDEX('EPM info från ansökningar'!A:AN,MATCH('Godkända ansökningar'!C:C,'EPM info från ansökningar'!A:A,0),12))</f>
        <v/>
      </c>
      <c r="P56" s="63">
        <f>INDEX('EPM info från ansökningar'!A:AN,MATCH('Godkända ansökningar'!C:C,'EPM info från ansökningar'!A:A,0),33)</f>
        <v>43951</v>
      </c>
      <c r="Q56" s="63">
        <f>INDEX('EPM info från ansökningar'!A:AN,MATCH('Godkända ansökningar'!C:C,'EPM info från ansökningar'!A:A,0),35)</f>
        <v>44135</v>
      </c>
      <c r="R56" s="65">
        <f>INDEX('EPM info från ansökningar'!A:AN,MATCH('Godkända ansökningar'!C:C,'EPM info från ansökningar'!A:A,0),38)</f>
        <v>100</v>
      </c>
      <c r="S56" s="65" t="str">
        <f>INDEX('EPM info från ansökningar'!A:AN,MATCH('Godkända ansökningar'!C:C,'EPM info från ansökningar'!A:A,0),39)</f>
        <v>Nej</v>
      </c>
      <c r="T56" t="str">
        <f>INDEX('EPM info från ansökningar'!A:AN,MATCH('Godkända ansökningar'!C:C,'EPM info från ansökningar'!A:A,0),40)</f>
        <v>Nej</v>
      </c>
      <c r="U56" t="str">
        <f>INDEX('EPM diarie'!D:F,MATCH('Godkända ansökningar'!C:C,'EPM diarie'!D:D,0),3)</f>
        <v>Emeli Månsson</v>
      </c>
    </row>
    <row r="57" spans="1:21" ht="14.25" x14ac:dyDescent="0.45">
      <c r="A57" s="34" t="s">
        <v>194</v>
      </c>
      <c r="B57" s="34" t="s">
        <v>195</v>
      </c>
      <c r="C57" s="34" t="s">
        <v>587</v>
      </c>
      <c r="D57" s="34" t="s">
        <v>588</v>
      </c>
      <c r="E57" s="41" t="str">
        <f>INDEX('EPM info från ansökningar'!A:AN,MATCH('Godkända ansökningar'!C:C,'EPM info från ansökningar'!A:A,0),29)</f>
        <v xml:space="preserve"> För att bedöma hur allvarlig en infektion är (till exempel Covid-19) mäts blodtryck, puls, syrehalten i blodet, andningsfrekvens och kroppstemperatur. Dessa mätvärden kallas för vitalparametrar.
Vitalparametrarna mäts idag med utrustning som måste vara i kontakt med huden. Flera olika mätare krävs för att mäta vitalparametrarna. Metoderna tar tid, är omständliga för sjukvårdspersonalen och 
obekväma för patienterna. Apparaterna som används kan bidra till att smittsamma sjukdomar sprids mellan patienter.
Ny teknologi gör det möjligt att mäta vitalparametrar utan kroppskontakt. Metoden fungerar med hjälp av högspecialiserade kameror (höghastighetskamera och infraröd kamera) och avancerad mjukvara som läser av information från ansiktet.
Fördelarna med denna nya metod är att mätningen går fort och smidigt, utan obehag från mätare som trycker eller klämmer, och utan risk för spridning av smittsamma sjukdomar.
Syftet med detta projekt är att se om den nya kontaktfria tekniken ger tillförlitliga resultat som stämmer med de mätmetoder som används nu.</v>
      </c>
      <c r="F57" s="34" t="s">
        <v>61</v>
      </c>
      <c r="G57" s="33">
        <v>43944</v>
      </c>
      <c r="H57" s="34" t="s">
        <v>212</v>
      </c>
      <c r="I57" t="s">
        <v>165</v>
      </c>
      <c r="J57" t="str">
        <f>IF(INDEX('EPM info från ansökningar'!A:AN,MATCH('Godkända ansökningar'!C:C,'EPM info från ansökningar'!A:A,0),7)=0,"",INDEX('EPM info från ansökningar'!A:AN,MATCH('Godkända ansökningar'!C:C,'EPM info från ansökningar'!A:A,0),7))</f>
        <v/>
      </c>
      <c r="K57" t="str">
        <f>IF(INDEX('EPM info från ansökningar'!A:AN,MATCH('Godkända ansökningar'!C:C,'EPM info från ansökningar'!A:A,0),8)=0,"",INDEX('EPM info från ansökningar'!A:AN,MATCH('Godkända ansökningar'!C:C,'EPM info från ansökningar'!A:A,0),8))</f>
        <v/>
      </c>
      <c r="L57" t="str">
        <f>IF(INDEX('EPM info från ansökningar'!A:AN,MATCH('Godkända ansökningar'!C:C,'EPM info från ansökningar'!A:A,0),9)=0,"",INDEX('EPM info från ansökningar'!A:AN,MATCH('Godkända ansökningar'!C:C,'EPM info från ansökningar'!A:A,0),9))</f>
        <v/>
      </c>
      <c r="M57" t="str">
        <f>IF(INDEX('EPM info från ansökningar'!A:AN,MATCH('Godkända ansökningar'!C:C,'EPM info från ansökningar'!A:A,0),10)=0,"",INDEX('EPM info från ansökningar'!A:AN,MATCH('Godkända ansökningar'!C:C,'EPM info från ansökningar'!A:A,0),10))</f>
        <v/>
      </c>
      <c r="N57" t="str">
        <f>IF(INDEX('EPM info från ansökningar'!A:AN,MATCH('Godkända ansökningar'!C:C,'EPM info från ansökningar'!A:A,0),11)=0,"",INDEX('EPM info från ansökningar'!A:AN,MATCH('Godkända ansökningar'!C:C,'EPM info från ansökningar'!A:A,0),11))</f>
        <v>Västra</v>
      </c>
      <c r="O57" t="str">
        <f>IF(INDEX('EPM info från ansökningar'!A:AN,MATCH('Godkända ansökningar'!C:C,'EPM info från ansökningar'!A:A,0),12)=0,"",INDEX('EPM info från ansökningar'!A:AN,MATCH('Godkända ansökningar'!C:C,'EPM info från ansökningar'!A:A,0),12))</f>
        <v/>
      </c>
      <c r="P57" s="63">
        <f>INDEX('EPM info från ansökningar'!A:AN,MATCH('Godkända ansökningar'!C:C,'EPM info från ansökningar'!A:A,0),33)</f>
        <v>43938</v>
      </c>
      <c r="Q57" s="63">
        <f>INDEX('EPM info från ansökningar'!A:AN,MATCH('Godkända ansökningar'!C:C,'EPM info från ansökningar'!A:A,0),35)</f>
        <v>44074</v>
      </c>
      <c r="R57" s="65">
        <f>INDEX('EPM info från ansökningar'!A:AN,MATCH('Godkända ansökningar'!C:C,'EPM info från ansökningar'!A:A,0),38)</f>
        <v>750</v>
      </c>
      <c r="S57" s="65" t="str">
        <f>INDEX('EPM info från ansökningar'!A:AN,MATCH('Godkända ansökningar'!C:C,'EPM info från ansökningar'!A:A,0),39)</f>
        <v>Nej</v>
      </c>
      <c r="T57" t="str">
        <f>INDEX('EPM info från ansökningar'!A:AN,MATCH('Godkända ansökningar'!C:C,'EPM info från ansökningar'!A:A,0),40)</f>
        <v>Ja</v>
      </c>
      <c r="U57" t="str">
        <f>INDEX('EPM diarie'!D:F,MATCH('Godkända ansökningar'!C:C,'EPM diarie'!D:D,0),3)</f>
        <v>Ronny Gunnarsson</v>
      </c>
    </row>
    <row r="58" spans="1:21" ht="14.25" x14ac:dyDescent="0.45">
      <c r="A58" s="34" t="s">
        <v>194</v>
      </c>
      <c r="B58" s="34" t="s">
        <v>195</v>
      </c>
      <c r="C58" s="34" t="s">
        <v>592</v>
      </c>
      <c r="D58" s="34" t="s">
        <v>593</v>
      </c>
      <c r="E58" s="41" t="str">
        <f>INDEX('EPM info från ansökningar'!A:AN,MATCH('Godkända ansökningar'!C:C,'EPM info från ansökningar'!A:A,0),29)</f>
        <v>Gravida kvinnor verkar inte löpa större risk än jämnåriga icke gravida att smittas av coronavirus och insjukna i Covid-19. Dock saknas det hitills studier angående en möjlig passage av virus över moderkakan
(placenta) från en smittad kvinna till fostret under tidig graviditet. Internationella riktlinjer avråder i vissa länder från graviditet. Svenska riktlinjer avråder inte från graviditet men baseras på några få fallrapporter från Kina som demonstrerar förmodat låg risk för överföring av smitta från gravid kvinna till foster. Det föreligger också rapporter från Kina om förtidig födsel och intrauterina dödsfall bland covid smittadekvinnor. Våra forskningsfrågor gäller om det nya corona viruset kan passera från en gravid person till det väntade fostret under tidig graviditet eller om moderkakan utgör en barriär för smitta.
Gravida personer som söker inducerad abort efter graviditetsvecka 12, de som diganosticerats med missfall, eller med intrauterin fosterdöd rekryteras till studien och blodprover tas från kvinnan och fostret
för att studera aktuell och eventuell genomgången infektion med Covid-19. Moderkakor från dessa graviditeter jämförs med moderkakor donerade vid fullgångna graviditeter.</v>
      </c>
      <c r="F58" s="34" t="s">
        <v>34</v>
      </c>
      <c r="G58" s="33">
        <v>43955</v>
      </c>
      <c r="H58" s="34" t="s">
        <v>199</v>
      </c>
      <c r="I58" t="s">
        <v>163</v>
      </c>
      <c r="J58" t="str">
        <f>IF(INDEX('EPM info från ansökningar'!A:AN,MATCH('Godkända ansökningar'!C:C,'EPM info från ansökningar'!A:A,0),7)=0,"",INDEX('EPM info från ansökningar'!A:AN,MATCH('Godkända ansökningar'!C:C,'EPM info från ansökningar'!A:A,0),7))</f>
        <v/>
      </c>
      <c r="K58" t="str">
        <f>IF(INDEX('EPM info från ansökningar'!A:AN,MATCH('Godkända ansökningar'!C:C,'EPM info från ansökningar'!A:A,0),8)=0,"",INDEX('EPM info från ansökningar'!A:AN,MATCH('Godkända ansökningar'!C:C,'EPM info från ansökningar'!A:A,0),8))</f>
        <v/>
      </c>
      <c r="L58" t="str">
        <f>IF(INDEX('EPM info från ansökningar'!A:AN,MATCH('Godkända ansökningar'!C:C,'EPM info från ansökningar'!A:A,0),9)=0,"",INDEX('EPM info från ansökningar'!A:AN,MATCH('Godkända ansökningar'!C:C,'EPM info från ansökningar'!A:A,0),9))</f>
        <v>Stockholms</v>
      </c>
      <c r="M58" t="str">
        <f>IF(INDEX('EPM info från ansökningar'!A:AN,MATCH('Godkända ansökningar'!C:C,'EPM info från ansökningar'!A:A,0),10)=0,"",INDEX('EPM info från ansökningar'!A:AN,MATCH('Godkända ansökningar'!C:C,'EPM info från ansökningar'!A:A,0),10))</f>
        <v/>
      </c>
      <c r="N58" t="str">
        <f>IF(INDEX('EPM info från ansökningar'!A:AN,MATCH('Godkända ansökningar'!C:C,'EPM info från ansökningar'!A:A,0),11)=0,"",INDEX('EPM info från ansökningar'!A:AN,MATCH('Godkända ansökningar'!C:C,'EPM info från ansökningar'!A:A,0),11))</f>
        <v/>
      </c>
      <c r="O58" t="str">
        <f>IF(INDEX('EPM info från ansökningar'!A:AN,MATCH('Godkända ansökningar'!C:C,'EPM info från ansökningar'!A:A,0),12)=0,"",INDEX('EPM info från ansökningar'!A:AN,MATCH('Godkända ansökningar'!C:C,'EPM info från ansökningar'!A:A,0),12))</f>
        <v/>
      </c>
      <c r="P58" s="63">
        <f>INDEX('EPM info från ansökningar'!A:AN,MATCH('Godkända ansökningar'!C:C,'EPM info från ansökningar'!A:A,0),33)</f>
        <v>43955</v>
      </c>
      <c r="Q58" s="63">
        <f>INDEX('EPM info från ansökningar'!A:AN,MATCH('Godkända ansökningar'!C:C,'EPM info från ansökningar'!A:A,0),35)</f>
        <v>44412</v>
      </c>
      <c r="R58" s="65" t="str">
        <f>INDEX('EPM info från ansökningar'!A:AN,MATCH('Godkända ansökningar'!C:C,'EPM info från ansökningar'!A:A,0),38)</f>
        <v>Oklart</v>
      </c>
      <c r="S58" s="65" t="str">
        <f>INDEX('EPM info från ansökningar'!A:AN,MATCH('Godkända ansökningar'!C:C,'EPM info från ansökningar'!A:A,0),39)</f>
        <v>Nej</v>
      </c>
      <c r="T58" t="str">
        <f>INDEX('EPM info från ansökningar'!A:AN,MATCH('Godkända ansökningar'!C:C,'EPM info från ansökningar'!A:A,0),40)</f>
        <v>Nej</v>
      </c>
      <c r="U58" t="str">
        <f>INDEX('EPM diarie'!D:F,MATCH('Godkända ansökningar'!C:C,'EPM diarie'!D:D,0),3)</f>
        <v>Kristina Gemzell Danielsson</v>
      </c>
    </row>
    <row r="59" spans="1:21" ht="14.25" x14ac:dyDescent="0.45">
      <c r="A59" s="34" t="s">
        <v>194</v>
      </c>
      <c r="B59" s="34" t="s">
        <v>195</v>
      </c>
      <c r="C59" s="34" t="s">
        <v>595</v>
      </c>
      <c r="D59" s="34" t="s">
        <v>596</v>
      </c>
      <c r="E59" s="41" t="str">
        <f>INDEX('EPM info från ansökningar'!A:AN,MATCH('Godkända ansökningar'!C:C,'EPM info från ansökningar'!A:A,0),29)</f>
        <v>Kritisk sjukdom som leder till vård  på en intensivvårdsavdelning (IVA) kompliceras ofta av att olika organ i kroppen blir kraftigt försämrade i sin funktion och att de ibland till och med upphör att fungera, så kallad multiorgansvikt (Multiple Organ Dysfunction Syndrome, MODS). Det är dock sällan som dessa organskador blir permanenta utan kan man bara stötta dess funktioner, med exempelvis respiratorvård eller dialys under sjukdomsperioden, har organen möjlighet att återhämta sig till normal funktion igen.
Orsaken till att organen blir inte fungear är inte helt klarlagd. Det finns flera teorier, där brist på syrgas och/eller dålig funktion i cellernas mitokondrier, är de som anses mest sannolika.
Mitokondrien är en organell som finns i i stort sett alla celler i kroppen och dess viktigaste funktion är att producera bioenergi i form av ATP-molekyler. Om mitokondriernas funktion försämras får det till följd att det uppstår en energibrist i cellerna och att viktiga funktioner, som proteinsyntes, celldelning etc. går ned på lågvarv eller helt slutar att fungera.
Vi har i tidigare studier studerat mitokondriefunktionen hos patienter som är drabbade av sepsis (tidigare kallat blodgförgiftning) genom en metod där man analyserar mitokondriefunktionen i blodplättar med en högupplöst syrgasmätare (O2k high resolution respirometer). I dessa studier kunde vi se att mitokondriefunktionen i ett tidigt förlopp av sepsis var något mindre effektivt än normalt och att funktionen sedan steg kraftigt under den följande veckan. Intressant nog, och fortfarande oförklarat, var att de patienter som hade kraftigast ökning i mitokondirefunktion hade en ökad dödlighet.
Patienter som drabbas av Covid-19 har ett mycket varierat förlopp. En absolut majoritet får endast mycket lätta symtom samtidigt om ett fåtal patienter drabbas mycket kraftigt med avancerad 
lunginflammation som då ofta leder till svår kritisk sjukdom med påföljande multiorgansvikt som till stor del liknar den vid sepsis.  Vi vill undersöka vilken roll mitokondriernas funktion spelar i sjukdomsförloppet vid Covid-19.</v>
      </c>
      <c r="F59" s="34" t="s">
        <v>105</v>
      </c>
      <c r="G59" s="33">
        <v>43958</v>
      </c>
      <c r="H59" s="34" t="s">
        <v>212</v>
      </c>
      <c r="I59" t="s">
        <v>166</v>
      </c>
      <c r="J59" t="str">
        <f>IF(INDEX('EPM info från ansökningar'!A:AN,MATCH('Godkända ansökningar'!C:C,'EPM info från ansökningar'!A:A,0),7)=0,"",INDEX('EPM info från ansökningar'!A:AN,MATCH('Godkända ansökningar'!C:C,'EPM info från ansökningar'!A:A,0),7))</f>
        <v/>
      </c>
      <c r="K59" t="str">
        <f>IF(INDEX('EPM info från ansökningar'!A:AN,MATCH('Godkända ansökningar'!C:C,'EPM info från ansökningar'!A:A,0),8)=0,"",INDEX('EPM info från ansökningar'!A:AN,MATCH('Godkända ansökningar'!C:C,'EPM info från ansökningar'!A:A,0),8))</f>
        <v/>
      </c>
      <c r="L59" t="str">
        <f>IF(INDEX('EPM info från ansökningar'!A:AN,MATCH('Godkända ansökningar'!C:C,'EPM info från ansökningar'!A:A,0),9)=0,"",INDEX('EPM info från ansökningar'!A:AN,MATCH('Godkända ansökningar'!C:C,'EPM info från ansökningar'!A:A,0),9))</f>
        <v/>
      </c>
      <c r="M59" t="str">
        <f>IF(INDEX('EPM info från ansökningar'!A:AN,MATCH('Godkända ansökningar'!C:C,'EPM info från ansökningar'!A:A,0),10)=0,"",INDEX('EPM info från ansökningar'!A:AN,MATCH('Godkända ansökningar'!C:C,'EPM info från ansökningar'!A:A,0),10))</f>
        <v/>
      </c>
      <c r="N59" t="str">
        <f>IF(INDEX('EPM info från ansökningar'!A:AN,MATCH('Godkända ansökningar'!C:C,'EPM info från ansökningar'!A:A,0),11)=0,"",INDEX('EPM info från ansökningar'!A:AN,MATCH('Godkända ansökningar'!C:C,'EPM info från ansökningar'!A:A,0),11))</f>
        <v/>
      </c>
      <c r="O59" t="str">
        <f>IF(INDEX('EPM info från ansökningar'!A:AN,MATCH('Godkända ansökningar'!C:C,'EPM info från ansökningar'!A:A,0),12)=0,"",INDEX('EPM info från ansökningar'!A:AN,MATCH('Godkända ansökningar'!C:C,'EPM info från ansökningar'!A:A,0),12))</f>
        <v>Södra</v>
      </c>
      <c r="P59" s="63">
        <f>INDEX('EPM info från ansökningar'!A:AN,MATCH('Godkända ansökningar'!C:C,'EPM info från ansökningar'!A:A,0),33)</f>
        <v>43941</v>
      </c>
      <c r="Q59" s="63">
        <f>INDEX('EPM info från ansökningar'!A:AN,MATCH('Godkända ansökningar'!C:C,'EPM info från ansökningar'!A:A,0),35)</f>
        <v>44671</v>
      </c>
      <c r="R59" s="65">
        <f>INDEX('EPM info från ansökningar'!A:AN,MATCH('Godkända ansökningar'!C:C,'EPM info från ansökningar'!A:A,0),38)</f>
        <v>50</v>
      </c>
      <c r="S59" s="65" t="str">
        <f>INDEX('EPM info från ansökningar'!A:AN,MATCH('Godkända ansökningar'!C:C,'EPM info från ansökningar'!A:A,0),39)</f>
        <v>Nej</v>
      </c>
      <c r="T59" t="str">
        <f>INDEX('EPM info från ansökningar'!A:AN,MATCH('Godkända ansökningar'!C:C,'EPM info från ansökningar'!A:A,0),40)</f>
        <v>Ja</v>
      </c>
      <c r="U59" t="str">
        <f>INDEX('EPM diarie'!D:F,MATCH('Godkända ansökningar'!C:C,'EPM diarie'!D:D,0),3)</f>
        <v>Fredrik  Sjövall</v>
      </c>
    </row>
    <row r="60" spans="1:21" ht="14.25" x14ac:dyDescent="0.45">
      <c r="A60" s="34" t="s">
        <v>194</v>
      </c>
      <c r="B60" s="34" t="s">
        <v>195</v>
      </c>
      <c r="C60" s="34" t="s">
        <v>600</v>
      </c>
      <c r="D60" s="34" t="s">
        <v>601</v>
      </c>
      <c r="E60" s="41" t="str">
        <f>INDEX('EPM info från ansökningar'!A:AN,MATCH('Godkända ansökningar'!C:C,'EPM info från ansökningar'!A:A,0),29)</f>
        <v>Syftet med forskningsprojektet är att utvärdera alternativa metoder för molekylär diagnostik av pågående covid‐19 infektion. Om det skulle vara möjligt att skala upp provtagningen för direkt 
diagnostik av pågående infektion skulle man kraftigt kunna begränsa smittspridning och samtidigt uprätthålla ekonomin genom att bara de med påvisad infektion självisolerar sig. För att påvisa pågående eller begynnande covid‐ 19 krävs detektionsmetoder som direkt detekterar närvaro av SARS‐CoV2 viruspartiklar i patientprover. (Notera att detta skiljer sig från detektion av antikroppar, som skulle kunna användas för att se vilka som varit infekterade, inte de som har pågående eller begynnande infektioner.) Det sätt som används idag bygger på detektion av virusets arvsmassa lagrat i RNA i viruspartiklarna. Genom att massivt kopiera upp arvsmassan med PCR (polymeras‐kedjereaktion) kan mycket små mängder RNA molekyler detekteras.
Dagens metod har vissa problem: 1) Provtagningen baseras på nasopharyngeal svabb där en lång vattpine förs in via näsan in till svalget. Det råder f.n. brist på provtagningspinnar och metoden 
måste utföras av sjukvårdspersonal.  2) Den kräver rening av patientprover för att få fram upprenat RNA och det råder brist på reagensmaterial för detta. 3) Dagens metod är svår att skala upp till 
mycket stora volymer även om vi löser 1) och 2) pga hur PCR reaktionerna utförs i labb idag. Vi vill studera en rad olika alternativa molekylära metoder som direkt adresserar dessa problem: i) 
Detektion av virus RNA från icke‐invasiva prover som t.ex. saliv eller halssvab som skulle kunna tas av testsubjektet själv. ii) PCR‐detektion av RNA utan användning av RNA rening. iii) Detektion av virus RNA med hjälp av två andra amplifieringsmetoder (alltså inte PCR): hybridiserings‐kedjereaktion (HCR) och LAMP (en slags PCR som inte kräver temperaturcykler utan kan utföras i ett enkelt vattenbad). iv) Blanding av flera patientprover, grupptestning, för att effektivisera och skala upp analysen. v) Undersöka om HCR och/eller LAMP metoderna kan användas i hemmet genom avläsning av en pappersremsa liknande ett graviditetstest eller andra engångsartiklar.</v>
      </c>
      <c r="F60" s="34" t="s">
        <v>52</v>
      </c>
      <c r="G60" s="33">
        <v>43971</v>
      </c>
      <c r="H60" s="34" t="s">
        <v>212</v>
      </c>
      <c r="I60" t="s">
        <v>163</v>
      </c>
      <c r="J60" t="str">
        <f>IF(INDEX('EPM info från ansökningar'!A:AN,MATCH('Godkända ansökningar'!C:C,'EPM info från ansökningar'!A:A,0),7)=0,"",INDEX('EPM info från ansökningar'!A:AN,MATCH('Godkända ansökningar'!C:C,'EPM info från ansökningar'!A:A,0),7))</f>
        <v/>
      </c>
      <c r="K60" t="str">
        <f>IF(INDEX('EPM info från ansökningar'!A:AN,MATCH('Godkända ansökningar'!C:C,'EPM info från ansökningar'!A:A,0),8)=0,"",INDEX('EPM info från ansökningar'!A:AN,MATCH('Godkända ansökningar'!C:C,'EPM info från ansökningar'!A:A,0),8))</f>
        <v/>
      </c>
      <c r="L60" t="str">
        <f>IF(INDEX('EPM info från ansökningar'!A:AN,MATCH('Godkända ansökningar'!C:C,'EPM info från ansökningar'!A:A,0),9)=0,"",INDEX('EPM info från ansökningar'!A:AN,MATCH('Godkända ansökningar'!C:C,'EPM info från ansökningar'!A:A,0),9))</f>
        <v>Stockholms</v>
      </c>
      <c r="M60" t="str">
        <f>IF(INDEX('EPM info från ansökningar'!A:AN,MATCH('Godkända ansökningar'!C:C,'EPM info från ansökningar'!A:A,0),10)=0,"",INDEX('EPM info från ansökningar'!A:AN,MATCH('Godkända ansökningar'!C:C,'EPM info från ansökningar'!A:A,0),10))</f>
        <v/>
      </c>
      <c r="N60" t="str">
        <f>IF(INDEX('EPM info från ansökningar'!A:AN,MATCH('Godkända ansökningar'!C:C,'EPM info från ansökningar'!A:A,0),11)=0,"",INDEX('EPM info från ansökningar'!A:AN,MATCH('Godkända ansökningar'!C:C,'EPM info från ansökningar'!A:A,0),11))</f>
        <v/>
      </c>
      <c r="O60" t="str">
        <f>IF(INDEX('EPM info från ansökningar'!A:AN,MATCH('Godkända ansökningar'!C:C,'EPM info från ansökningar'!A:A,0),12)=0,"",INDEX('EPM info från ansökningar'!A:AN,MATCH('Godkända ansökningar'!C:C,'EPM info från ansökningar'!A:A,0),12))</f>
        <v/>
      </c>
      <c r="P60" s="63">
        <f>INDEX('EPM info från ansökningar'!A:AN,MATCH('Godkända ansökningar'!C:C,'EPM info från ansökningar'!A:A,0),33)</f>
        <v>43971</v>
      </c>
      <c r="Q60" s="63">
        <f>INDEX('EPM info från ansökningar'!A:AN,MATCH('Godkända ansökningar'!C:C,'EPM info från ansökningar'!A:A,0),35)</f>
        <v>45777</v>
      </c>
      <c r="R60" s="65">
        <f>INDEX('EPM info från ansökningar'!A:AN,MATCH('Godkända ansökningar'!C:C,'EPM info från ansökningar'!A:A,0),38)</f>
        <v>1500</v>
      </c>
      <c r="S60" s="65" t="str">
        <f>INDEX('EPM info från ansökningar'!A:AN,MATCH('Godkända ansökningar'!C:C,'EPM info från ansökningar'!A:A,0),39)</f>
        <v>Nej</v>
      </c>
      <c r="T60" t="str">
        <f>INDEX('EPM info från ansökningar'!A:AN,MATCH('Godkända ansökningar'!C:C,'EPM info från ansökningar'!A:A,0),40)</f>
        <v>Ja</v>
      </c>
      <c r="U60" t="str">
        <f>INDEX('EPM diarie'!D:F,MATCH('Godkända ansökningar'!C:C,'EPM diarie'!D:D,0),3)</f>
        <v>Björn Högberg</v>
      </c>
    </row>
    <row r="61" spans="1:21" ht="14.25" x14ac:dyDescent="0.45">
      <c r="A61" s="34" t="s">
        <v>194</v>
      </c>
      <c r="B61" s="34" t="s">
        <v>237</v>
      </c>
      <c r="C61" s="34" t="s">
        <v>9</v>
      </c>
      <c r="D61" s="34" t="s">
        <v>609</v>
      </c>
      <c r="E61" s="41" t="str">
        <f>INDEX('EPM info från ansökningar'!A:AN,MATCH('Godkända ansökningar'!C:C,'EPM info från ansökningar'!A:A,0),29)</f>
        <v>Covid-19 är ett stort hot mot den globala folkhälsan med en rapporterad SARS-CoV-2 mortalitet på 0.5-
5%, även om denna är svår att beräkna då totala antalet smittade är okänt. De senaste fynden tyder på att
varje person som är infekterad med viruset SARS-CoV-2 smittar i medeltal 2-3 andra personer och att
Covid-19 sjukdomen är mer dödlig och ger mer kritisk sjukdom än säsongsinfluensa. Det finns för
närvarande ingen godkänd behandling för Covid-19 men det pågår flertal kliniska studier som utvärderar
effekt av terapi med bla med remdesivir och klorokin. När SARS-CoV-2 infektion är förenad med svår
andningssvikt är det dock väldigt svårt att vända förloppet med stödjande terapi och många patienter
kräver då respirator och/eller intensivvård. Nya data tyder på att det vid kritisk Covid-19 sjukdom pågår en
storm av inflammation, s.k. cytokinkaskad, som leder till att sjukdomen blir okontrollerbar och dödlig. Nya
terapier för att minska risken för denna inflammationsstorm behövs därför snabbt.
Hydroxyklorokin och klorokinfosfat används idag som immunmodulerande behandling off label i tidiga
stadier av sjukhuskrävande Covid-19. Effekten är inte säkerställd men många studier pågår. Klart är att
även patienter som fått dessa läkemedel tidigt kan drabbas av kritisk andningssvikt och död.
Förutom sedvanlig stödjande symtomatisk behandling och om indicerat behandling mot samtidiga
bakterieinfektioner behövs mer specifik immunmodulerande terapi.
Patienter med kritisk Covid-19 sjukdom har påtaglig brist på vita blodkroppar och specifika immunceller,
s.k. T celler. Man har föreslagit att T cellerna dessutom är "utmattade" då de uppvisar ett ökat uttryck av
markörer för detta. Vissa inflammationsämnen (tex IL-1 och IL-6) är kraftigt stegrade hos patienter som är
allvarligt sjuka i Covid-19. Dessa är viktiga i inflammationskaskaden och det finns s.k. biologiska läkemedel
som används rutinmässigt vid reumatologiska och neurologiska sjukdomar som specifikt hämmar IL-1 och
IL-6 och har en acceptabel biverkningsprofil vid dessa sjukdomar. Eftersom det framförallt är denna
massiva inflammationskaskad som anses medverka till den svåra lunginflammationen och senare utveckling
av akut respiratorisk svikt (ARDS) vid COVID-19, är en rimlig utgångspunkt i behandlingshänseende att
kraftigt och snabbt dämpa överaktiveringen av immunsystemet, vilket är huvudsyftet med denna studie.
Det bör påpekas att eftersom de Il-6 och IL-1 hämmande läkemedlen dämpar immunförsvaret finns det
även en risk för infektionsutveckling, och om det finns en pågående infektion kan den förvärras. Dessa
risker är dock inte mer betydande än vad man vanligen ser med andra biologiska läkemedel, som t ex TNFhämmare.
S k off-label användning av fr a IL-6 blockad men även IL-1 blockad vid COVID-19 i Italien, och
hos några patienter i Sverige har inte associerats med svårare infektion. Merparten av dessa patienter har
även under denna behandling samtidigt stått på antibiotikaskydd, vilket också kan ha medverkat i detta
hänseende.
IL-6 blockad med det registrerade läkemedlet tocilizumab har hittills använts off label i Sverige vid Covid-19
och initiala erfarenheten är god, men ännu inte vetenskapligt rapporterad. IL-1 blockad med anakinra har
också avändts off label, om än in mindre utsträckning. Globalt sett pågår nu 5 olika studier
(Clinicaltrials.gov 31 mars) med av tocilizumabi och en studie med anakinra vid Covid-19. Det är nu av
yttersta vikt att dessa terapier studeras kontrollerat i Sverige.</v>
      </c>
      <c r="F61" s="34" t="s">
        <v>34</v>
      </c>
      <c r="G61" s="33">
        <v>43950</v>
      </c>
      <c r="H61" s="34" t="s">
        <v>212</v>
      </c>
      <c r="I61" t="s">
        <v>163</v>
      </c>
      <c r="J61" t="str">
        <f>IF(INDEX('EPM info från ansökningar'!A:AN,MATCH('Godkända ansökningar'!C:C,'EPM info från ansökningar'!A:A,0),7)=0,"",INDEX('EPM info från ansökningar'!A:AN,MATCH('Godkända ansökningar'!C:C,'EPM info från ansökningar'!A:A,0),7))</f>
        <v/>
      </c>
      <c r="K61" t="str">
        <f>IF(INDEX('EPM info från ansökningar'!A:AN,MATCH('Godkända ansökningar'!C:C,'EPM info från ansökningar'!A:A,0),8)=0,"",INDEX('EPM info från ansökningar'!A:AN,MATCH('Godkända ansökningar'!C:C,'EPM info från ansökningar'!A:A,0),8))</f>
        <v/>
      </c>
      <c r="L61" t="str">
        <f>IF(INDEX('EPM info från ansökningar'!A:AN,MATCH('Godkända ansökningar'!C:C,'EPM info från ansökningar'!A:A,0),9)=0,"",INDEX('EPM info från ansökningar'!A:AN,MATCH('Godkända ansökningar'!C:C,'EPM info från ansökningar'!A:A,0),9))</f>
        <v>Stockholms</v>
      </c>
      <c r="M61" t="str">
        <f>IF(INDEX('EPM info från ansökningar'!A:AN,MATCH('Godkända ansökningar'!C:C,'EPM info från ansökningar'!A:A,0),10)=0,"",INDEX('EPM info från ansökningar'!A:AN,MATCH('Godkända ansökningar'!C:C,'EPM info från ansökningar'!A:A,0),10))</f>
        <v/>
      </c>
      <c r="N61" t="str">
        <f>IF(INDEX('EPM info från ansökningar'!A:AN,MATCH('Godkända ansökningar'!C:C,'EPM info från ansökningar'!A:A,0),11)=0,"",INDEX('EPM info från ansökningar'!A:AN,MATCH('Godkända ansökningar'!C:C,'EPM info från ansökningar'!A:A,0),11))</f>
        <v/>
      </c>
      <c r="O61" t="str">
        <f>IF(INDEX('EPM info från ansökningar'!A:AN,MATCH('Godkända ansökningar'!C:C,'EPM info från ansökningar'!A:A,0),12)=0,"",INDEX('EPM info från ansökningar'!A:AN,MATCH('Godkända ansökningar'!C:C,'EPM info från ansökningar'!A:A,0),12))</f>
        <v/>
      </c>
      <c r="P61" s="63">
        <f>INDEX('EPM info från ansökningar'!A:AN,MATCH('Godkända ansökningar'!C:C,'EPM info från ansökningar'!A:A,0),33)</f>
        <v>43937</v>
      </c>
      <c r="Q61" s="63">
        <f>INDEX('EPM info från ansökningar'!A:AN,MATCH('Godkända ansökningar'!C:C,'EPM info från ansökningar'!A:A,0),35)</f>
        <v>44196</v>
      </c>
      <c r="R61" s="65">
        <f>INDEX('EPM info från ansökningar'!A:AN,MATCH('Godkända ansökningar'!C:C,'EPM info från ansökningar'!A:A,0),38)</f>
        <v>120</v>
      </c>
      <c r="S61" s="65" t="str">
        <f>INDEX('EPM info från ansökningar'!A:AN,MATCH('Godkända ansökningar'!C:C,'EPM info från ansökningar'!A:A,0),39)</f>
        <v>Nej</v>
      </c>
      <c r="T61" t="str">
        <f>INDEX('EPM info från ansökningar'!A:AN,MATCH('Godkända ansökningar'!C:C,'EPM info från ansökningar'!A:A,0),40)</f>
        <v>Nej</v>
      </c>
      <c r="U61" t="str">
        <f>INDEX('EPM diarie'!D:F,MATCH('Godkända ansökningar'!C:C,'EPM diarie'!D:D,0),3)</f>
        <v>Jonas Sundén-Cullberg</v>
      </c>
    </row>
    <row r="62" spans="1:21" ht="14.25" x14ac:dyDescent="0.45">
      <c r="A62" s="34" t="s">
        <v>194</v>
      </c>
      <c r="B62" s="34" t="s">
        <v>237</v>
      </c>
      <c r="C62" s="34" t="s">
        <v>10</v>
      </c>
      <c r="D62" s="34" t="s">
        <v>611</v>
      </c>
      <c r="E62" s="41" t="str">
        <f>INDEX('EPM info från ansökningar'!A:AN,MATCH('Godkända ansökningar'!C:C,'EPM info från ansökningar'!A:A,0),29)</f>
        <v>Covid-19 (coronavirus disease 2019) är en ny virusinfektion som har spridit sig i hela världen. De flesta personer får bara milda förkylningssymtom, men några blir allvarligt sjuka och inlagda på intensivvårdsavdelningar med bland annat lungsvikt som kräver stödbehandling i respirator.
Dessvärre finns det idag ingen känd specifik behandling mot detta virus. Remdesivir och Hydroxyklorokin är läkemedel som i experimentella studier och hos enstaka patienter visat lovande resultat. I den här studien vill man undersöka om dessa läkemedel kan bromsa sjukdomsutvecklingen hos patienter inlagda på sjukhus med covid-19. Alla patienter får stödbehandling i form av antibiotika eller organstöttande behandling. Patienterna delas slumpmässigt in i tre grupper, en grupp får tillägg av remdesivir, en grupp får tillägg av hydroklorokin och en grupp erhåller enbart stödbehandling. 
Remdesivir är ett experimentellt och antiviralt läkemedel som i dagsläget inte är godkänt för någon indikation. Remdesivir attackerar virusets förmåga att replikera i kroppen och har i djurstudier fungerat mot ytterligare två dödliga coronavirus, SARS och MERS, särskilt när det ges kort efter att symtomen uppträder.
Läkemedlet ges som infusion, under ca 30 minuter, en gång om dagen i totalt tio dagar. Första dagen ges 200 mg, därefter 100 mg dagligen.
Remdesivir har få kända biverkningar bortsett från lågt blodtryck. De vanligaste biverkningarna är i övrigt magbesvär, såsom minskad aptit, halsbränna, sjukdomskänsla, lös avföring eller förstoppning. Allmän sjukdomskänsla med huvudvärk, yrsel, darrningar, klåda eller konstig känsla i öronen har också upplevts. Vissa patienters blodprover påvisar förändringar i hur väl njurar och lever fungerar, men dessa försvinner när man avslutar läkemedelsbehandlingen. 
Hydroxyklorokin är ett välkänt läkemedel som är godkänt för att behandla malaria (både behandling och profylax) och behandla vissa autoimmuna sjukdomar (t ex reumatoid artrit och SLE).
Läkemedlet ges oralt (på intesivvårdsavdening via gastrointestinal slang) två gånger dagligen. Första dagen ges 800 mg två gånger, därefter ges 200 mg två gånger dagligen i 10 dagar.
De vanligaste biverkningarna är magbesvär såsom illamående, magkramper/magsmärta och hudbiverkningar såsom utslag och klåda, samt yrsel. Man har även sett längre ledningstid i hjärtat och att vid långvarig användning kan reversibla ögonförändringar orsakas.
Syftet med studien är att undersöka om dessa tillgängliga antivirala läkemedel med potential att hämma SARS-CoV-2 har någon klinisk effekt på covid-19 infekterade patienter. Kunskaper från studien kan förhoppningsvis bidra till att klargöra om remdevisir och hydroxyklorokin har någon nytta och om tidig behandling krävs för att få effekt. Detta är viktig kunskap och högst relevant för framtida behandling av  covid-19 infekterade patienter.
Det är en internationell randomiserad studie .av tilläggsbehandling för  covid-19 hos inneliggande patienter som erhåller standardbehandling (SOLIDARITY TRIAL). Totalt kommer 1218 patienter inkluderas fördelat på tre behandlingsarmar (406 patienter per behandlingsarm) 
Sju kliniker i Sverige kommer att delta i studien.</v>
      </c>
      <c r="F62" s="34" t="s">
        <v>34</v>
      </c>
      <c r="G62" s="33">
        <v>43973</v>
      </c>
      <c r="H62" s="34" t="s">
        <v>199</v>
      </c>
      <c r="I62" t="s">
        <v>163</v>
      </c>
      <c r="J62" t="str">
        <f>IF(INDEX('EPM info från ansökningar'!A:AN,MATCH('Godkända ansökningar'!C:C,'EPM info från ansökningar'!A:A,0),7)=0,"",INDEX('EPM info från ansökningar'!A:AN,MATCH('Godkända ansökningar'!C:C,'EPM info från ansökningar'!A:A,0),7))</f>
        <v>Norra</v>
      </c>
      <c r="K62" t="str">
        <f>IF(INDEX('EPM info från ansökningar'!A:AN,MATCH('Godkända ansökningar'!C:C,'EPM info från ansökningar'!A:A,0),8)=0,"",INDEX('EPM info från ansökningar'!A:AN,MATCH('Godkända ansökningar'!C:C,'EPM info från ansökningar'!A:A,0),8))</f>
        <v>Uppsala-Örebro</v>
      </c>
      <c r="L62" t="str">
        <f>IF(INDEX('EPM info från ansökningar'!A:AN,MATCH('Godkända ansökningar'!C:C,'EPM info från ansökningar'!A:A,0),9)=0,"",INDEX('EPM info från ansökningar'!A:AN,MATCH('Godkända ansökningar'!C:C,'EPM info från ansökningar'!A:A,0),9))</f>
        <v>Stockholms</v>
      </c>
      <c r="M62" t="str">
        <f>IF(INDEX('EPM info från ansökningar'!A:AN,MATCH('Godkända ansökningar'!C:C,'EPM info från ansökningar'!A:A,0),10)=0,"",INDEX('EPM info från ansökningar'!A:AN,MATCH('Godkända ansökningar'!C:C,'EPM info från ansökningar'!A:A,0),10))</f>
        <v>Sydöstra</v>
      </c>
      <c r="N62" t="str">
        <f>IF(INDEX('EPM info från ansökningar'!A:AN,MATCH('Godkända ansökningar'!C:C,'EPM info från ansökningar'!A:A,0),11)=0,"",INDEX('EPM info från ansökningar'!A:AN,MATCH('Godkända ansökningar'!C:C,'EPM info från ansökningar'!A:A,0),11))</f>
        <v>Västra</v>
      </c>
      <c r="O62" t="str">
        <f>IF(INDEX('EPM info från ansökningar'!A:AN,MATCH('Godkända ansökningar'!C:C,'EPM info från ansökningar'!A:A,0),12)=0,"",INDEX('EPM info från ansökningar'!A:AN,MATCH('Godkända ansökningar'!C:C,'EPM info från ansökningar'!A:A,0),12))</f>
        <v>Södra</v>
      </c>
      <c r="P62" s="63">
        <f>INDEX('EPM info från ansökningar'!A:AN,MATCH('Godkända ansökningar'!C:C,'EPM info från ansökningar'!A:A,0),33)</f>
        <v>44012</v>
      </c>
      <c r="Q62" s="63">
        <f>INDEX('EPM info från ansökningar'!A:AN,MATCH('Godkända ansökningar'!C:C,'EPM info från ansökningar'!A:A,0),35)</f>
        <v>44742</v>
      </c>
      <c r="R62" s="65">
        <f>INDEX('EPM info från ansökningar'!A:AN,MATCH('Godkända ansökningar'!C:C,'EPM info från ansökningar'!A:A,0),38)</f>
        <v>1218</v>
      </c>
      <c r="S62" s="65" t="str">
        <f>INDEX('EPM info från ansökningar'!A:AN,MATCH('Godkända ansökningar'!C:C,'EPM info från ansökningar'!A:A,0),39)</f>
        <v>Nej</v>
      </c>
      <c r="T62" t="str">
        <f>INDEX('EPM info från ansökningar'!A:AN,MATCH('Godkända ansökningar'!C:C,'EPM info från ansökningar'!A:A,0),40)</f>
        <v>Nej</v>
      </c>
      <c r="U62" t="str">
        <f>INDEX('EPM diarie'!D:F,MATCH('Godkända ansökningar'!C:C,'EPM diarie'!D:D,0),3)</f>
        <v>Soo Aleman</v>
      </c>
    </row>
    <row r="63" spans="1:21" ht="14.25" x14ac:dyDescent="0.45">
      <c r="A63" s="34" t="s">
        <v>194</v>
      </c>
      <c r="B63" s="34" t="s">
        <v>201</v>
      </c>
      <c r="C63" s="34" t="s">
        <v>624</v>
      </c>
      <c r="D63" s="34" t="s">
        <v>625</v>
      </c>
      <c r="E63" s="41" t="str">
        <f>INDEX('EPM info från ansökningar'!A:AN,MATCH('Godkända ansökningar'!C:C,'EPM info från ansökningar'!A:A,0),29)</f>
        <v>Akut njurskada, tidigare kallat akut njursvikt, är vanligt hos de patienter som insjuknar i coronavirus disease 2019 (covid-19). Akut njurskada är förknippat med ökad sjuklighet och dödlighet oavsett i vilket sammanhang den uppstår. Njurultraljud med mätning av så kallat renalt resistivt index (RRI) är en snabb, ofarlig och smärtfri undersökning där man kan undersöka njurarnas blodflödesprofil. På intensivvårdspatienter kan njurultraljud tidigt upptäcka de patienter som har en ökad risk att utveckla akut njurskada men det är inte känd hur njurarnas blodflödesprofil hos patienter med covid-19 korrelerar till denna risk. Vi planerar att med ultraljud undersöka njurarnas blodflödesprofil hos patienter med covid-19, för att studera om det tidigt går att identifiera de patienter med en ökad risk att utveckla akut njurskada.
Då njurultraljud redan utförs på svårt sjuka patienter, också de med covid-19, planerar vi att använda resultat från redan utförda undersökningar och därtill utföra njurultraljud på de patienter 
som diagnosticerats med covid-19 och anländer till intensivvårdsavdelningen. Vi kommer vidare att väga in resultaten från undersökningarna med redan kända riskfaktorer för akut njurskada, såsom ålder och bakomliggande sjukdomar, för att se om det ytterligare kan förbättra precisionen i diagnostiken. Slutligen kommer vi undersöka om de patienter med covid-19 som utvecklar akut njurskada också har ökad risk för annan sjuklighet och dödlighet.
Vår förhoppning är att resultaten av njurultraljudsundersökningarna hos patienter med covid-19 ska öka vår förståelse för denna nya sjukdom och ge oss möjlighet att förbättra den understödjande 
behandlingen, samt på bästa sätt kunna bestämma när vi ska använda och när vi inte behöver använda resurskrävande och invasiva behandlingar såsom dialys.</v>
      </c>
      <c r="F63" s="34" t="s">
        <v>34</v>
      </c>
      <c r="G63" s="33">
        <v>43955</v>
      </c>
      <c r="H63" s="34" t="s">
        <v>199</v>
      </c>
      <c r="I63" t="s">
        <v>163</v>
      </c>
      <c r="J63" t="str">
        <f>IF(INDEX('EPM info från ansökningar'!A:AN,MATCH('Godkända ansökningar'!C:C,'EPM info från ansökningar'!A:A,0),7)=0,"",INDEX('EPM info från ansökningar'!A:AN,MATCH('Godkända ansökningar'!C:C,'EPM info från ansökningar'!A:A,0),7))</f>
        <v/>
      </c>
      <c r="K63" t="str">
        <f>IF(INDEX('EPM info från ansökningar'!A:AN,MATCH('Godkända ansökningar'!C:C,'EPM info från ansökningar'!A:A,0),8)=0,"",INDEX('EPM info från ansökningar'!A:AN,MATCH('Godkända ansökningar'!C:C,'EPM info från ansökningar'!A:A,0),8))</f>
        <v/>
      </c>
      <c r="L63" t="str">
        <f>IF(INDEX('EPM info från ansökningar'!A:AN,MATCH('Godkända ansökningar'!C:C,'EPM info från ansökningar'!A:A,0),9)=0,"",INDEX('EPM info från ansökningar'!A:AN,MATCH('Godkända ansökningar'!C:C,'EPM info från ansökningar'!A:A,0),9))</f>
        <v>Stockholms</v>
      </c>
      <c r="M63" t="str">
        <f>IF(INDEX('EPM info från ansökningar'!A:AN,MATCH('Godkända ansökningar'!C:C,'EPM info från ansökningar'!A:A,0),10)=0,"",INDEX('EPM info från ansökningar'!A:AN,MATCH('Godkända ansökningar'!C:C,'EPM info från ansökningar'!A:A,0),10))</f>
        <v/>
      </c>
      <c r="N63" t="str">
        <f>IF(INDEX('EPM info från ansökningar'!A:AN,MATCH('Godkända ansökningar'!C:C,'EPM info från ansökningar'!A:A,0),11)=0,"",INDEX('EPM info från ansökningar'!A:AN,MATCH('Godkända ansökningar'!C:C,'EPM info från ansökningar'!A:A,0),11))</f>
        <v/>
      </c>
      <c r="O63" t="str">
        <f>IF(INDEX('EPM info från ansökningar'!A:AN,MATCH('Godkända ansökningar'!C:C,'EPM info från ansökningar'!A:A,0),12)=0,"",INDEX('EPM info från ansökningar'!A:AN,MATCH('Godkända ansökningar'!C:C,'EPM info från ansökningar'!A:A,0),12))</f>
        <v/>
      </c>
      <c r="P63" s="63">
        <f>INDEX('EPM info från ansökningar'!A:AN,MATCH('Godkända ansökningar'!C:C,'EPM info från ansökningar'!A:A,0),33)</f>
        <v>43955</v>
      </c>
      <c r="Q63" s="63">
        <f>INDEX('EPM info från ansökningar'!A:AN,MATCH('Godkända ansökningar'!C:C,'EPM info från ansökningar'!A:A,0),35)</f>
        <v>44562</v>
      </c>
      <c r="R63" s="65">
        <f>INDEX('EPM info från ansökningar'!A:AN,MATCH('Godkända ansökningar'!C:C,'EPM info från ansökningar'!A:A,0),38)</f>
        <v>100</v>
      </c>
      <c r="S63" s="65" t="str">
        <f>INDEX('EPM info från ansökningar'!A:AN,MATCH('Godkända ansökningar'!C:C,'EPM info från ansökningar'!A:A,0),39)</f>
        <v>Nej</v>
      </c>
      <c r="T63" t="str">
        <f>INDEX('EPM info från ansökningar'!A:AN,MATCH('Godkända ansökningar'!C:C,'EPM info från ansökningar'!A:A,0),40)</f>
        <v>Nej</v>
      </c>
      <c r="U63" t="str">
        <f>INDEX('EPM diarie'!D:F,MATCH('Godkända ansökningar'!C:C,'EPM diarie'!D:D,0),3)</f>
        <v>Max Bell</v>
      </c>
    </row>
    <row r="64" spans="1:21" ht="14.25" x14ac:dyDescent="0.45">
      <c r="A64" s="34" t="s">
        <v>194</v>
      </c>
      <c r="B64" s="34" t="s">
        <v>201</v>
      </c>
      <c r="C64" s="34" t="s">
        <v>630</v>
      </c>
      <c r="D64" s="34" t="s">
        <v>631</v>
      </c>
      <c r="E64" s="41" t="str">
        <f>INDEX('EPM info från ansökningar'!A:AN,MATCH('Godkända ansökningar'!C:C,'EPM info från ansökningar'!A:A,0),29)</f>
        <v>Pandemin av coronavirus (COVID-19) har utvecklats till ett akut hot mot folkhälsan och samhället såväl i Sverige som i hela världen. COVID-19 sprids snabbt i befolkningen och data från andra länder visar att andelen som behöver intensivvård är ca 5% och mortaliteten är på vissa platser 1%. 
Sedan pandemin bröt ut har svenska läkare och ambulanspersonal signalerat att dessa patienter har hög risk för hjärtstopp, vilket är i linje med data från andra länder (se bifogat forskningsprogram 
för referenser). I dagsläget finns stora kunskapsluckor avseende COVID-19 och risken för hjärtstopp. Föreliggande forskningsprojekt kommer att använda Svenska Hjärt-Lungräddningsregistret (SHLR) för att utforska hur pandemin påverkat incidensen i hjärtstopp, samt karaktäristika och utfall bland de som drabbas. Således kommer vi kunna belysa om COVID-19 har ökat förekomsten av plötsliga hjärtstopp, samt vad som utmärker dessa hjärtstopp avseende
kliniska karaktäristika, behandling och prognos.</v>
      </c>
      <c r="F64" s="34" t="s">
        <v>61</v>
      </c>
      <c r="G64" s="33">
        <v>43963</v>
      </c>
      <c r="H64" s="34" t="s">
        <v>212</v>
      </c>
      <c r="I64" t="s">
        <v>165</v>
      </c>
      <c r="J64" t="str">
        <f>IF(INDEX('EPM info från ansökningar'!A:AN,MATCH('Godkända ansökningar'!C:C,'EPM info från ansökningar'!A:A,0),7)=0,"",INDEX('EPM info från ansökningar'!A:AN,MATCH('Godkända ansökningar'!C:C,'EPM info från ansökningar'!A:A,0),7))</f>
        <v/>
      </c>
      <c r="K64" t="str">
        <f>IF(INDEX('EPM info från ansökningar'!A:AN,MATCH('Godkända ansökningar'!C:C,'EPM info från ansökningar'!A:A,0),8)=0,"",INDEX('EPM info från ansökningar'!A:AN,MATCH('Godkända ansökningar'!C:C,'EPM info från ansökningar'!A:A,0),8))</f>
        <v/>
      </c>
      <c r="L64" t="str">
        <f>IF(INDEX('EPM info från ansökningar'!A:AN,MATCH('Godkända ansökningar'!C:C,'EPM info från ansökningar'!A:A,0),9)=0,"",INDEX('EPM info från ansökningar'!A:AN,MATCH('Godkända ansökningar'!C:C,'EPM info från ansökningar'!A:A,0),9))</f>
        <v/>
      </c>
      <c r="M64" t="str">
        <f>IF(INDEX('EPM info från ansökningar'!A:AN,MATCH('Godkända ansökningar'!C:C,'EPM info från ansökningar'!A:A,0),10)=0,"",INDEX('EPM info från ansökningar'!A:AN,MATCH('Godkända ansökningar'!C:C,'EPM info från ansökningar'!A:A,0),10))</f>
        <v/>
      </c>
      <c r="N64" t="str">
        <f>IF(INDEX('EPM info från ansökningar'!A:AN,MATCH('Godkända ansökningar'!C:C,'EPM info från ansökningar'!A:A,0),11)=0,"",INDEX('EPM info från ansökningar'!A:AN,MATCH('Godkända ansökningar'!C:C,'EPM info från ansökningar'!A:A,0),11))</f>
        <v>Västra</v>
      </c>
      <c r="O64" t="str">
        <f>IF(INDEX('EPM info från ansökningar'!A:AN,MATCH('Godkända ansökningar'!C:C,'EPM info från ansökningar'!A:A,0),12)=0,"",INDEX('EPM info från ansökningar'!A:AN,MATCH('Godkända ansökningar'!C:C,'EPM info från ansökningar'!A:A,0),12))</f>
        <v/>
      </c>
      <c r="P64" s="63">
        <f>INDEX('EPM info från ansökningar'!A:AN,MATCH('Godkända ansökningar'!C:C,'EPM info från ansökningar'!A:A,0),33)</f>
        <v>43952</v>
      </c>
      <c r="Q64" s="63">
        <f>INDEX('EPM info från ansökningar'!A:AN,MATCH('Godkända ansökningar'!C:C,'EPM info från ansökningar'!A:A,0),35)</f>
        <v>44561</v>
      </c>
      <c r="R64" s="65">
        <f>INDEX('EPM info från ansökningar'!A:AN,MATCH('Godkända ansökningar'!C:C,'EPM info från ansökningar'!A:A,0),38)</f>
        <v>7000</v>
      </c>
      <c r="S64" s="65" t="str">
        <f>INDEX('EPM info från ansökningar'!A:AN,MATCH('Godkända ansökningar'!C:C,'EPM info från ansökningar'!A:A,0),39)</f>
        <v>Nej</v>
      </c>
      <c r="T64" t="str">
        <f>INDEX('EPM info från ansökningar'!A:AN,MATCH('Godkända ansökningar'!C:C,'EPM info från ansökningar'!A:A,0),40)</f>
        <v>Ja</v>
      </c>
      <c r="U64" t="str">
        <f>INDEX('EPM diarie'!D:F,MATCH('Godkända ansökningar'!C:C,'EPM diarie'!D:D,0),3)</f>
        <v>Araz Rawshani</v>
      </c>
    </row>
    <row r="65" spans="1:21" ht="14.25" x14ac:dyDescent="0.45">
      <c r="A65" s="34" t="s">
        <v>194</v>
      </c>
      <c r="B65" s="34" t="s">
        <v>201</v>
      </c>
      <c r="C65" s="34" t="s">
        <v>636</v>
      </c>
      <c r="D65" s="34" t="s">
        <v>637</v>
      </c>
      <c r="E65" s="41" t="str">
        <f>INDEX('EPM info från ansökningar'!A:AN,MATCH('Godkända ansökningar'!C:C,'EPM info från ansökningar'!A:A,0),29)</f>
        <v>Pandemin orsakat av coronaviruset covid-19 startade i Wuhan, Kina i december 2019 och spred sig över världen under 2020. I Sverige har man sett en markant geografisk snedfördelning, med mycket högre andel med positiva test, sjukhusvårdade och döda i Stockholm jämfört med i Göteborg, möjligen på grund av ett två veckor senare sportlov i Stockholm som sammanföll med ett samtidigt stigande smittryck i Alperna, och en stor sekundär smittspridning dels till socioekonomiskt utsatta och trångbodda områden, och dels till äldreboenden i Stockholm. Jämfört med många andra virusinfektioner som t ex säsongsinfluensa uppvisar covid-19 avsevärt högre dödlighet bland äldre, framför allt bland dem med olika andra sjukdomar som hjärt-kärlsjukdom, högt blodtryck, obesitas, diabetes, men sannolikt även annan sjuklighet som cancer och kronisk lungsjukdom. I det breda spektrumet av dessa åldersrelaterade kardiometabola och andra sjukdomar är det är oklart vilka som riskerar att drabbas av svår sjukdom eller död. Långtidsprognosen efter Covid-19 har inte heller (av förklarliga skäl) beskrivits. Det behöver därför klargöras vilka hälsomässiga och sociala konsekvenser infektionen har bland dem som överlever covid-19 av olika svårighetsgrad jämfört med övriga i befolkningen. I det här projektet avser vi att använda oss av svenska register med hög detaljrikedom med avseende på såväl medicinska som socioekonomiska faktorer för att analysera vem som drabbats av covid-19 under pandemin, och långtidseffekterna för hälsa och ekonomi för dem som drabbats och överlevt, jämfört med icke-drabbade. Projektet är ett samarbetsprojekt inom ramen för Vetenskapsrådets satsning på registerbaserad forskning med medelstilldelning 2020-2023.</v>
      </c>
      <c r="F65" s="34" t="s">
        <v>287</v>
      </c>
      <c r="G65" s="33">
        <v>43951</v>
      </c>
      <c r="H65" s="34" t="s">
        <v>212</v>
      </c>
      <c r="I65" t="s">
        <v>165</v>
      </c>
      <c r="J65" t="str">
        <f>IF(INDEX('EPM info från ansökningar'!A:AN,MATCH('Godkända ansökningar'!C:C,'EPM info från ansökningar'!A:A,0),7)=0,"",INDEX('EPM info från ansökningar'!A:AN,MATCH('Godkända ansökningar'!C:C,'EPM info från ansökningar'!A:A,0),7))</f>
        <v/>
      </c>
      <c r="K65" t="str">
        <f>IF(INDEX('EPM info från ansökningar'!A:AN,MATCH('Godkända ansökningar'!C:C,'EPM info från ansökningar'!A:A,0),8)=0,"",INDEX('EPM info från ansökningar'!A:AN,MATCH('Godkända ansökningar'!C:C,'EPM info från ansökningar'!A:A,0),8))</f>
        <v/>
      </c>
      <c r="L65" t="str">
        <f>IF(INDEX('EPM info från ansökningar'!A:AN,MATCH('Godkända ansökningar'!C:C,'EPM info från ansökningar'!A:A,0),9)=0,"",INDEX('EPM info från ansökningar'!A:AN,MATCH('Godkända ansökningar'!C:C,'EPM info från ansökningar'!A:A,0),9))</f>
        <v/>
      </c>
      <c r="M65" t="str">
        <f>IF(INDEX('EPM info från ansökningar'!A:AN,MATCH('Godkända ansökningar'!C:C,'EPM info från ansökningar'!A:A,0),10)=0,"",INDEX('EPM info från ansökningar'!A:AN,MATCH('Godkända ansökningar'!C:C,'EPM info från ansökningar'!A:A,0),10))</f>
        <v/>
      </c>
      <c r="N65" t="str">
        <f>IF(INDEX('EPM info från ansökningar'!A:AN,MATCH('Godkända ansökningar'!C:C,'EPM info från ansökningar'!A:A,0),11)=0,"",INDEX('EPM info från ansökningar'!A:AN,MATCH('Godkända ansökningar'!C:C,'EPM info från ansökningar'!A:A,0),11))</f>
        <v>Västra</v>
      </c>
      <c r="O65" t="str">
        <f>IF(INDEX('EPM info från ansökningar'!A:AN,MATCH('Godkända ansökningar'!C:C,'EPM info från ansökningar'!A:A,0),12)=0,"",INDEX('EPM info från ansökningar'!A:AN,MATCH('Godkända ansökningar'!C:C,'EPM info från ansökningar'!A:A,0),12))</f>
        <v/>
      </c>
      <c r="P65" s="63">
        <f>INDEX('EPM info från ansökningar'!A:AN,MATCH('Godkända ansökningar'!C:C,'EPM info från ansökningar'!A:A,0),33)</f>
        <v>43951</v>
      </c>
      <c r="Q65" s="63">
        <f>INDEX('EPM info från ansökningar'!A:AN,MATCH('Godkända ansökningar'!C:C,'EPM info från ansökningar'!A:A,0),35)</f>
        <v>46022</v>
      </c>
      <c r="R65" s="65">
        <f>INDEX('EPM info från ansökningar'!A:AN,MATCH('Godkända ansökningar'!C:C,'EPM info från ansökningar'!A:A,0),38)</f>
        <v>10000000</v>
      </c>
      <c r="S65" s="65" t="str">
        <f>INDEX('EPM info från ansökningar'!A:AN,MATCH('Godkända ansökningar'!C:C,'EPM info från ansökningar'!A:A,0),39)</f>
        <v>Ja</v>
      </c>
      <c r="T65" t="str">
        <f>INDEX('EPM info från ansökningar'!A:AN,MATCH('Godkända ansökningar'!C:C,'EPM info från ansökningar'!A:A,0),40)</f>
        <v>Ja</v>
      </c>
      <c r="U65" t="str">
        <f>INDEX('EPM diarie'!D:F,MATCH('Godkända ansökningar'!C:C,'EPM diarie'!D:D,0),3)</f>
        <v>Annika Rosengren</v>
      </c>
    </row>
    <row r="66" spans="1:21" ht="14.25" x14ac:dyDescent="0.45">
      <c r="A66" s="34" t="s">
        <v>194</v>
      </c>
      <c r="B66" s="34" t="s">
        <v>195</v>
      </c>
      <c r="C66" s="34" t="s">
        <v>638</v>
      </c>
      <c r="D66" s="34" t="s">
        <v>639</v>
      </c>
      <c r="E66" s="41" t="str">
        <f>INDEX('EPM info från ansökningar'!A:AN,MATCH('Godkända ansökningar'!C:C,'EPM info från ansökningar'!A:A,0),29)</f>
        <v>Världen, och Sverige, härjas just nu av en allvarlig pandemi av COVID-19, en ny influensaliknande sjukdom, förorsakad av coronavirus, SARS-CoV2. COVID-19 är en helt ny sjukdom mot vilken befolkningen är oskyddad; utan immunitet, läkemedelsbehandling, eller vaccin. Symptomen varierar från milda till mycket svåra, med behov av långvarig respiratorvård och hög risk för död. I rapporter från Kina och Sydeuropa framgår att kardiovaskulär sjuklighet och diabetes är starkt överrepresenterade hos individer vid svår COVID-19. Prognosen är också sämst vid högre ålder, medan yngre ofta får mycket lindriga symptom.
Kardiovaskulära riskfaktorer som högt blodtryck, diabetes, och hjärtkärlsjukdomar kan ha samband med infektionen. SARS-CoV2 infekterar celler genom att fästa vid ACE2-receptorn, som är associerad med kardiovaskulär sjukdom, och kan påverkas vid behandling med standardläkemedel. Dessutom kan många virussjukdomar av influensatyp förorsaka allvarliga förlopp vid kardiovaskulär sjuklighet, och mekanismerna för detta är ofullständigt kända. Slutligen, efter spridning till Europa och USA har både fetma och socioekonomisk utsatthet framkommit som ytterligare riskfaktorer för insjuknande. Förloppet vid COVID- 19 är ej kartlagt i vårt land. Epidemiologiska beskrivningar av sjukdomsförloppet i Västra  Götalandsregionen (VGR) kan bidra till viktig kunskap.
Denna nya sjukdom utgör en stor utmaning för sjukvården på akutmottagningar och inom intensivvård, då läkare och sjuksköterskor saknar tidigare erfarenhet av presentation och förlopp hos COVID-19. 
Med hänsyn till den explosionsartade utvecklingen, måste svåra beslut och hårda prioriteringar göras gällande fördelning av vårdresurser. Vården riskerar att överbelastas och behovet av ökade 
kunskaper och hjälpmedel för klinisk beslutsfattning är akut.
Vi vill använda en regiongemensam databas som omfattar alla patienter som vårdats inneliggande pga COVID-19. Detta i syfte att studera prognosen i relation till övriga riskfaktorer, sjuklighet, 
läkemedel, och sociodemografiska data. Vi vill därtill skapa modeller som med hjälp av artificiell intelligens med hög precision kan förutspå allvarlig sjukdom och död vid smitta.</v>
      </c>
      <c r="F66" s="34" t="s">
        <v>61</v>
      </c>
      <c r="G66" s="33">
        <v>43949</v>
      </c>
      <c r="H66" s="34" t="s">
        <v>199</v>
      </c>
      <c r="I66" t="s">
        <v>165</v>
      </c>
      <c r="J66" t="str">
        <f>IF(INDEX('EPM info från ansökningar'!A:AN,MATCH('Godkända ansökningar'!C:C,'EPM info från ansökningar'!A:A,0),7)=0,"",INDEX('EPM info från ansökningar'!A:AN,MATCH('Godkända ansökningar'!C:C,'EPM info från ansökningar'!A:A,0),7))</f>
        <v/>
      </c>
      <c r="K66" t="str">
        <f>IF(INDEX('EPM info från ansökningar'!A:AN,MATCH('Godkända ansökningar'!C:C,'EPM info från ansökningar'!A:A,0),8)=0,"",INDEX('EPM info från ansökningar'!A:AN,MATCH('Godkända ansökningar'!C:C,'EPM info från ansökningar'!A:A,0),8))</f>
        <v/>
      </c>
      <c r="L66" t="str">
        <f>IF(INDEX('EPM info från ansökningar'!A:AN,MATCH('Godkända ansökningar'!C:C,'EPM info från ansökningar'!A:A,0),9)=0,"",INDEX('EPM info från ansökningar'!A:AN,MATCH('Godkända ansökningar'!C:C,'EPM info från ansökningar'!A:A,0),9))</f>
        <v/>
      </c>
      <c r="M66" t="str">
        <f>IF(INDEX('EPM info från ansökningar'!A:AN,MATCH('Godkända ansökningar'!C:C,'EPM info från ansökningar'!A:A,0),10)=0,"",INDEX('EPM info från ansökningar'!A:AN,MATCH('Godkända ansökningar'!C:C,'EPM info från ansökningar'!A:A,0),10))</f>
        <v/>
      </c>
      <c r="N66" t="str">
        <f>IF(INDEX('EPM info från ansökningar'!A:AN,MATCH('Godkända ansökningar'!C:C,'EPM info från ansökningar'!A:A,0),11)=0,"",INDEX('EPM info från ansökningar'!A:AN,MATCH('Godkända ansökningar'!C:C,'EPM info från ansökningar'!A:A,0),11))</f>
        <v>Västra</v>
      </c>
      <c r="O66" t="str">
        <f>IF(INDEX('EPM info från ansökningar'!A:AN,MATCH('Godkända ansökningar'!C:C,'EPM info från ansökningar'!A:A,0),12)=0,"",INDEX('EPM info från ansökningar'!A:AN,MATCH('Godkända ansökningar'!C:C,'EPM info från ansökningar'!A:A,0),12))</f>
        <v/>
      </c>
      <c r="P66" s="63">
        <f>INDEX('EPM info från ansökningar'!A:AN,MATCH('Godkända ansökningar'!C:C,'EPM info från ansökningar'!A:A,0),33)</f>
        <v>43949</v>
      </c>
      <c r="Q66" s="63">
        <f>INDEX('EPM info från ansökningar'!A:AN,MATCH('Godkända ansökningar'!C:C,'EPM info från ansökningar'!A:A,0),35)</f>
        <v>44075</v>
      </c>
      <c r="R66" s="65">
        <f>INDEX('EPM info från ansökningar'!A:AN,MATCH('Godkända ansökningar'!C:C,'EPM info från ansökningar'!A:A,0),38)</f>
        <v>6500</v>
      </c>
      <c r="S66" s="65" t="str">
        <f>INDEX('EPM info från ansökningar'!A:AN,MATCH('Godkända ansökningar'!C:C,'EPM info från ansökningar'!A:A,0),39)</f>
        <v>Nej</v>
      </c>
      <c r="T66" t="str">
        <f>INDEX('EPM info från ansökningar'!A:AN,MATCH('Godkända ansökningar'!C:C,'EPM info från ansökningar'!A:A,0),40)</f>
        <v>Ja</v>
      </c>
      <c r="U66" t="str">
        <f>INDEX('EPM diarie'!D:F,MATCH('Godkända ansökningar'!C:C,'EPM diarie'!D:D,0),3)</f>
        <v>Helen Sjöland</v>
      </c>
    </row>
    <row r="67" spans="1:21" ht="14.25" x14ac:dyDescent="0.45">
      <c r="A67" s="34" t="s">
        <v>194</v>
      </c>
      <c r="B67" s="34" t="s">
        <v>195</v>
      </c>
      <c r="C67" s="34" t="s">
        <v>641</v>
      </c>
      <c r="D67" s="34" t="s">
        <v>642</v>
      </c>
      <c r="E67" s="41" t="str">
        <f>INDEX('EPM info från ansökningar'!A:AN,MATCH('Godkända ansökningar'!C:C,'EPM info från ansökningar'!A:A,0),29)</f>
        <v>COVID-19 är en nu pågående pandemi i vilken detektion och behandling fortfarande är under utprövning. Sjukdomen debuterade sent 2019 i Wuhan, Hubei-provinsen, Kina. Bakomliggande virus SARS-CoV-2 identifierades tidigt. Sjukdomen ger feber, hosta och andnöd som påminner om andra bakteriella och virala infektioner. Viruset har också hittats i personer med total avsaknad av symtom. På grund av dessa vanliga symtom är en snabb identifiering av aktuellt virus av största vikt för vidare omhändertagande av patienter. De personer som utvecklat allvarlig sjukdom och ökad risk för död har fat en överrepresentation av hjärtkärlsjukdom, 35% enligt Svenska Intensivvårdsregistret. Inom hjärtsjukvården utförs ett stort antal invasiva ingrepp såsom kranskärlsingrepp, elektrofysiologisk behandling av arytmi, inopererande av pacemakers mm.  Vid samtliga dessa ingrepp kan en patient överföra smitta till personalen. Hitills har reverse-transcriptase-polymerase chain reaction (RT-PCR) varit den enda metoden. Testkapaciteten är dock begränsad och ofta är väntetiden ofta på svar &gt;24tim. Ett snabbtest skulle ha stor inverkan på hur vi framgent kan handlägga dessa patienter vid akuta och inplanerade ingrepp. Vi önskar också använda detta test på manifest sjuka patienter med verifierad infektion via RT-PCR under den akuta sjukdomsfasen och senare under uppföljning för att utröna hur antikroppssvaret utvecklas över tid. I nuläget vet vi inte hur vi ska tolka förekomst av antikroppar hos en patient men det är av yttersta vikt att vi snabbt och strukturerat samlar in data angående förekomst av antikroppar och senare kan analysera dess betydelse.</v>
      </c>
      <c r="F67" s="34" t="s">
        <v>34</v>
      </c>
      <c r="G67" s="33">
        <v>43971</v>
      </c>
      <c r="H67" s="34" t="s">
        <v>212</v>
      </c>
      <c r="I67" t="s">
        <v>163</v>
      </c>
      <c r="J67" t="str">
        <f>IF(INDEX('EPM info från ansökningar'!A:AN,MATCH('Godkända ansökningar'!C:C,'EPM info från ansökningar'!A:A,0),7)=0,"",INDEX('EPM info från ansökningar'!A:AN,MATCH('Godkända ansökningar'!C:C,'EPM info från ansökningar'!A:A,0),7))</f>
        <v/>
      </c>
      <c r="K67" t="str">
        <f>IF(INDEX('EPM info från ansökningar'!A:AN,MATCH('Godkända ansökningar'!C:C,'EPM info från ansökningar'!A:A,0),8)=0,"",INDEX('EPM info från ansökningar'!A:AN,MATCH('Godkända ansökningar'!C:C,'EPM info från ansökningar'!A:A,0),8))</f>
        <v/>
      </c>
      <c r="L67" t="str">
        <f>IF(INDEX('EPM info från ansökningar'!A:AN,MATCH('Godkända ansökningar'!C:C,'EPM info från ansökningar'!A:A,0),9)=0,"",INDEX('EPM info från ansökningar'!A:AN,MATCH('Godkända ansökningar'!C:C,'EPM info från ansökningar'!A:A,0),9))</f>
        <v>Stockholms</v>
      </c>
      <c r="M67" t="str">
        <f>IF(INDEX('EPM info från ansökningar'!A:AN,MATCH('Godkända ansökningar'!C:C,'EPM info från ansökningar'!A:A,0),10)=0,"",INDEX('EPM info från ansökningar'!A:AN,MATCH('Godkända ansökningar'!C:C,'EPM info från ansökningar'!A:A,0),10))</f>
        <v/>
      </c>
      <c r="N67" t="str">
        <f>IF(INDEX('EPM info från ansökningar'!A:AN,MATCH('Godkända ansökningar'!C:C,'EPM info från ansökningar'!A:A,0),11)=0,"",INDEX('EPM info från ansökningar'!A:AN,MATCH('Godkända ansökningar'!C:C,'EPM info från ansökningar'!A:A,0),11))</f>
        <v/>
      </c>
      <c r="O67" t="str">
        <f>IF(INDEX('EPM info från ansökningar'!A:AN,MATCH('Godkända ansökningar'!C:C,'EPM info från ansökningar'!A:A,0),12)=0,"",INDEX('EPM info från ansökningar'!A:AN,MATCH('Godkända ansökningar'!C:C,'EPM info från ansökningar'!A:A,0),12))</f>
        <v/>
      </c>
      <c r="P67" s="63">
        <f>INDEX('EPM info från ansökningar'!A:AN,MATCH('Godkända ansökningar'!C:C,'EPM info från ansökningar'!A:A,0),33)</f>
        <v>43971</v>
      </c>
      <c r="Q67" s="63">
        <f>INDEX('EPM info från ansökningar'!A:AN,MATCH('Godkända ansökningar'!C:C,'EPM info från ansökningar'!A:A,0),35)</f>
        <v>44336</v>
      </c>
      <c r="R67" s="65">
        <f>INDEX('EPM info från ansökningar'!A:AN,MATCH('Godkända ansökningar'!C:C,'EPM info från ansökningar'!A:A,0),38)</f>
        <v>200</v>
      </c>
      <c r="S67" s="65" t="str">
        <f>INDEX('EPM info från ansökningar'!A:AN,MATCH('Godkända ansökningar'!C:C,'EPM info från ansökningar'!A:A,0),39)</f>
        <v>Nej</v>
      </c>
      <c r="T67" t="str">
        <f>INDEX('EPM info från ansökningar'!A:AN,MATCH('Godkända ansökningar'!C:C,'EPM info från ansökningar'!A:A,0),40)</f>
        <v>Nej</v>
      </c>
      <c r="U67" t="str">
        <f>INDEX('EPM diarie'!D:F,MATCH('Godkända ansökningar'!C:C,'EPM diarie'!D:D,0),3)</f>
        <v>Fredrik Gadler</v>
      </c>
    </row>
    <row r="68" spans="1:21" ht="14.25" x14ac:dyDescent="0.45">
      <c r="A68" s="34" t="s">
        <v>194</v>
      </c>
      <c r="B68" s="34" t="s">
        <v>195</v>
      </c>
      <c r="C68" s="34" t="s">
        <v>648</v>
      </c>
      <c r="D68" s="34" t="s">
        <v>649</v>
      </c>
      <c r="E68" s="41" t="str">
        <f>INDEX('EPM info från ansökningar'!A:AN,MATCH('Godkända ansökningar'!C:C,'EPM info från ansökningar'!A:A,0),29)</f>
        <v>Vår forskningsgrupp undersöker egenvård och undervisningsbehov hos migranter med typ 2 diabetes i sydöstra Sverige och nyligen påvisade en studie att migranter har lägre kunskap om diabetes än 
svenskfödda personer (Pettersson et al 2019). Dessutom har migranter sämre tillgång till den senast uppdaterade informationen på grund av språksvårigheter eller på grund av rädsla och utmaningar 
relaterat till kulturella eller sociala vanor. Enligt en nyligen publicerad artikel från forskare vid Örebro universitet, kan migranter i Sverige kan löpa större risk för dödlighet kopplat till COVID-19 (Bejerot 2020).
Migranter med typ 2 diabetes kan ha akuta problem med att utöva sin egenvård på grund av COVID- 19pandemi och det råder brist på kunskap om deras behov av information och stöd. Genom att samla in 
data om det kommer vi inte bara att kunna identifiera aktuella problem utan också möjliggöra strategier för framtida undervisningsprogram och organisatoriska faktorer för att förbereda om en liknande kris uppstår.</v>
      </c>
      <c r="F68" s="34" t="s">
        <v>511</v>
      </c>
      <c r="G68" s="33">
        <v>44014</v>
      </c>
      <c r="H68" s="34" t="s">
        <v>212</v>
      </c>
      <c r="I68" t="s">
        <v>164</v>
      </c>
      <c r="J68" t="str">
        <f>IF(INDEX('EPM info från ansökningar'!A:AN,MATCH('Godkända ansökningar'!C:C,'EPM info från ansökningar'!A:A,0),7)=0,"",INDEX('EPM info från ansökningar'!A:AN,MATCH('Godkända ansökningar'!C:C,'EPM info från ansökningar'!A:A,0),7))</f>
        <v/>
      </c>
      <c r="K68" t="str">
        <f>IF(INDEX('EPM info från ansökningar'!A:AN,MATCH('Godkända ansökningar'!C:C,'EPM info från ansökningar'!A:A,0),8)=0,"",INDEX('EPM info från ansökningar'!A:AN,MATCH('Godkända ansökningar'!C:C,'EPM info från ansökningar'!A:A,0),8))</f>
        <v/>
      </c>
      <c r="L68" t="str">
        <f>IF(INDEX('EPM info från ansökningar'!A:AN,MATCH('Godkända ansökningar'!C:C,'EPM info från ansökningar'!A:A,0),9)=0,"",INDEX('EPM info från ansökningar'!A:AN,MATCH('Godkända ansökningar'!C:C,'EPM info från ansökningar'!A:A,0),9))</f>
        <v/>
      </c>
      <c r="M68" t="str">
        <f>IF(INDEX('EPM info från ansökningar'!A:AN,MATCH('Godkända ansökningar'!C:C,'EPM info från ansökningar'!A:A,0),10)=0,"",INDEX('EPM info från ansökningar'!A:AN,MATCH('Godkända ansökningar'!C:C,'EPM info från ansökningar'!A:A,0),10))</f>
        <v>Sydöstra</v>
      </c>
      <c r="N68" t="str">
        <f>IF(INDEX('EPM info från ansökningar'!A:AN,MATCH('Godkända ansökningar'!C:C,'EPM info från ansökningar'!A:A,0),11)=0,"",INDEX('EPM info från ansökningar'!A:AN,MATCH('Godkända ansökningar'!C:C,'EPM info från ansökningar'!A:A,0),11))</f>
        <v/>
      </c>
      <c r="O68" t="str">
        <f>IF(INDEX('EPM info från ansökningar'!A:AN,MATCH('Godkända ansökningar'!C:C,'EPM info från ansökningar'!A:A,0),12)=0,"",INDEX('EPM info från ansökningar'!A:AN,MATCH('Godkända ansökningar'!C:C,'EPM info från ansökningar'!A:A,0),12))</f>
        <v/>
      </c>
      <c r="P68" s="63">
        <f>INDEX('EPM info från ansökningar'!A:AN,MATCH('Godkända ansökningar'!C:C,'EPM info från ansökningar'!A:A,0),33)</f>
        <v>43981</v>
      </c>
      <c r="Q68" s="63">
        <f>INDEX('EPM info från ansökningar'!A:AN,MATCH('Godkända ansökningar'!C:C,'EPM info från ansökningar'!A:A,0),35)</f>
        <v>44196</v>
      </c>
      <c r="R68" s="65">
        <f>INDEX('EPM info från ansökningar'!A:AN,MATCH('Godkända ansökningar'!C:C,'EPM info från ansökningar'!A:A,0),38)</f>
        <v>600</v>
      </c>
      <c r="S68" s="65" t="str">
        <f>INDEX('EPM info från ansökningar'!A:AN,MATCH('Godkända ansökningar'!C:C,'EPM info från ansökningar'!A:A,0),39)</f>
        <v>Nej</v>
      </c>
      <c r="T68" t="str">
        <f>INDEX('EPM info från ansökningar'!A:AN,MATCH('Godkända ansökningar'!C:C,'EPM info från ansökningar'!A:A,0),40)</f>
        <v>Nej</v>
      </c>
      <c r="U68" t="str">
        <f>INDEX('EPM diarie'!D:F,MATCH('Godkända ansökningar'!C:C,'EPM diarie'!D:D,0),3)</f>
        <v>Tiny Jaarsma</v>
      </c>
    </row>
    <row r="69" spans="1:21" ht="14.25" x14ac:dyDescent="0.45">
      <c r="A69" s="34" t="s">
        <v>194</v>
      </c>
      <c r="B69" s="34" t="s">
        <v>236</v>
      </c>
      <c r="C69" s="34" t="s">
        <v>651</v>
      </c>
      <c r="D69" s="34" t="s">
        <v>652</v>
      </c>
      <c r="E69" s="41" t="str">
        <f>INDEX('EPM info från ansökningar'!A:AN,MATCH('Godkända ansökningar'!C:C,'EPM info från ansökningar'!A:A,0),29)</f>
        <v xml:space="preserve">Det är brådskande att utveckla nya metoder för att analysera antikroppsvaret vid COVID-19 för att förstå vad som händer efter SARS-CoV-2-infektion, hur skyddade vi blir, och hur mycket korsreaktioner som förekommer mellan olika coronavirus. 
Vi kommer i detta projekt att:
1. Utvärdera nya kommersiella snabbtest för SARS-CoV-2-antikroppar för att se om det fungerar under svenska förhållanden
2. Utveckla nya serologiska metoder som kan analysera antikroppar mot flera virus samtidigt 
3. Använda den information vi samlar in till att förstå antikroppsdynamiken efter infektion med SARS-CoV-2 och andra coronavirus, och som även då snabbt kan användas till att utvärdera effekten hos ett eventuellt vaccin i framtiden
För att utvärdera snabbtest tänker vi använda gamla prover från blodgivare, frivilliga, samt anonyma prover från patienter med COVID-19 , där den enda medföljande datan inkluderar insjuknande datum, och resultat av andra tester.
Vi kommer även att utvärdera utvecklingen av immunitet bland allmänhet och vårdpersonal genom cross-sektionella blodprovtagningar. För att utveckla vår nya serologiska metod och förstå antikroppsdynamiken kommer vi behöva följa en del individer över tid. Serumprover från individer med och utan kliniskt kontaterad coronavirusinfektion samlas in och om personerna godkänner detta så kommer vi även återkomma för regelbundna blodprover. 
Ett frågeformulär samlar in information om kön, ålder, kroniska sjukdomar (och dess behandlingar), tidigare vaccineringar, resehistorik, och ifall personen i fråga har haft symtom, vilka och hur länge. Vid kliniska fall av COVID19 kommer vi även samla in data över sjukdomsförloppet. Genom att analysera denna data kan vi studera korsreaktioner mellan de olika virusen och få en ökad förståelse för hur vacciner och tidigare infektioner påverkar immunförsvaret, speciellt när en person vaccinerats eller exponerats mot flera virus. När vår metod är etablerad kommer den även att hjälpa till att hitta infektioner som annars inte skulle ha hittats och resultaten kommer att användas för att förutspå allvarligare sjukdom. Genom att även studera flavivirus kan vi utvärdera om korsreaktioner verkar förekomma hos coronavirus såsom hos flavivirus, och försöka få indikationer på om detta har en skyddande eller skadlig effekt. </v>
      </c>
      <c r="F69" s="34" t="s">
        <v>263</v>
      </c>
      <c r="G69" s="33">
        <v>43963</v>
      </c>
      <c r="H69" s="34" t="s">
        <v>199</v>
      </c>
      <c r="I69" t="s">
        <v>162</v>
      </c>
      <c r="J69" t="str">
        <f>IF(INDEX('EPM info från ansökningar'!A:AN,MATCH('Godkända ansökningar'!C:C,'EPM info från ansökningar'!A:A,0),7)=0,"",INDEX('EPM info från ansökningar'!A:AN,MATCH('Godkända ansökningar'!C:C,'EPM info från ansökningar'!A:A,0),7))</f>
        <v/>
      </c>
      <c r="K69" t="str">
        <f>IF(INDEX('EPM info från ansökningar'!A:AN,MATCH('Godkända ansökningar'!C:C,'EPM info från ansökningar'!A:A,0),8)=0,"",INDEX('EPM info från ansökningar'!A:AN,MATCH('Godkända ansökningar'!C:C,'EPM info från ansökningar'!A:A,0),8))</f>
        <v>Uppsala-Örebro</v>
      </c>
      <c r="L69" t="str">
        <f>IF(INDEX('EPM info från ansökningar'!A:AN,MATCH('Godkända ansökningar'!C:C,'EPM info från ansökningar'!A:A,0),9)=0,"",INDEX('EPM info från ansökningar'!A:AN,MATCH('Godkända ansökningar'!C:C,'EPM info från ansökningar'!A:A,0),9))</f>
        <v/>
      </c>
      <c r="M69" t="str">
        <f>IF(INDEX('EPM info från ansökningar'!A:AN,MATCH('Godkända ansökningar'!C:C,'EPM info från ansökningar'!A:A,0),10)=0,"",INDEX('EPM info från ansökningar'!A:AN,MATCH('Godkända ansökningar'!C:C,'EPM info från ansökningar'!A:A,0),10))</f>
        <v/>
      </c>
      <c r="N69" t="str">
        <f>IF(INDEX('EPM info från ansökningar'!A:AN,MATCH('Godkända ansökningar'!C:C,'EPM info från ansökningar'!A:A,0),11)=0,"",INDEX('EPM info från ansökningar'!A:AN,MATCH('Godkända ansökningar'!C:C,'EPM info från ansökningar'!A:A,0),11))</f>
        <v/>
      </c>
      <c r="O69" t="str">
        <f>IF(INDEX('EPM info från ansökningar'!A:AN,MATCH('Godkända ansökningar'!C:C,'EPM info från ansökningar'!A:A,0),12)=0,"",INDEX('EPM info från ansökningar'!A:AN,MATCH('Godkända ansökningar'!C:C,'EPM info från ansökningar'!A:A,0),12))</f>
        <v/>
      </c>
      <c r="P69" s="63">
        <f>INDEX('EPM info från ansökningar'!A:AN,MATCH('Godkända ansökningar'!C:C,'EPM info från ansökningar'!A:A,0),33)</f>
        <v>43963</v>
      </c>
      <c r="Q69" s="63">
        <f>INDEX('EPM info från ansökningar'!A:AN,MATCH('Godkända ansökningar'!C:C,'EPM info från ansökningar'!A:A,0),35)</f>
        <v>44693</v>
      </c>
      <c r="R69" s="65">
        <f>INDEX('EPM info från ansökningar'!A:AN,MATCH('Godkända ansökningar'!C:C,'EPM info från ansökningar'!A:A,0),38)</f>
        <v>1470</v>
      </c>
      <c r="S69" s="65" t="str">
        <f>INDEX('EPM info från ansökningar'!A:AN,MATCH('Godkända ansökningar'!C:C,'EPM info från ansökningar'!A:A,0),39)</f>
        <v>Ja</v>
      </c>
      <c r="T69" t="str">
        <f>INDEX('EPM info från ansökningar'!A:AN,MATCH('Godkända ansökningar'!C:C,'EPM info från ansökningar'!A:A,0),40)</f>
        <v>Nej</v>
      </c>
      <c r="U69" t="str">
        <f>INDEX('EPM diarie'!D:F,MATCH('Godkända ansökningar'!C:C,'EPM diarie'!D:D,0),3)</f>
        <v>Åke Lundkvist</v>
      </c>
    </row>
    <row r="70" spans="1:21" ht="14.25" x14ac:dyDescent="0.45">
      <c r="A70" s="34" t="s">
        <v>194</v>
      </c>
      <c r="B70" s="34" t="s">
        <v>195</v>
      </c>
      <c r="C70" s="34" t="s">
        <v>657</v>
      </c>
      <c r="D70" s="34" t="s">
        <v>658</v>
      </c>
      <c r="E70" s="41" t="str">
        <f>INDEX('EPM info från ansökningar'!A:AN,MATCH('Godkända ansökningar'!C:C,'EPM info från ansökningar'!A:A,0),29)</f>
        <v>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Vårdpersonal som tar hand om patienter som är drabbade av COVID-19 är den grupp som löper störst risk att smittas emedan vårdpersonal som tar hand om riskgruppspatienter verkligen inte får vara asymtomatiska bärare och därmed riskera smitta dessa patienter. Det är av yttersta vikt att kunna identifiera de personer som redan har utvecklat immunitet för att inte samhällsfunktionerna för vården totalt skall kollapsa. Detta projekt syftar till att testa vårdpersonal med ett kommersiellt serologiskt snabbtest för COVID-19 som har visat sig ha hög sensitivitet och specificitet för att upptäcka antikroppar mot sjukdomen. Genom att identifiera IgM- och IgG-antikroppar kan man identifiera vilka som utvecklat ett immunologiskt svar på sjukdomen och därför inte måste stanna 
hemma från jobbet vid minsta halsont nästa gång de insjuknar. Projektet kommer ha stor samhällsnytta vid extrapolering till andra samhällsfunktioner och jobb. Vi vet heller inte hur många av de som utvecklar IgM antikroppar faktiskt utvecklar IgG antikroppar så småningom, eller om de som utvecklat IgG antikroppar faktiskt har kvar dem i ett senare skede.</v>
      </c>
      <c r="F70" s="34" t="s">
        <v>34</v>
      </c>
      <c r="G70" s="33">
        <v>43973</v>
      </c>
      <c r="H70" s="34" t="s">
        <v>212</v>
      </c>
      <c r="I70" t="s">
        <v>163</v>
      </c>
      <c r="J70" t="str">
        <f>IF(INDEX('EPM info från ansökningar'!A:AN,MATCH('Godkända ansökningar'!C:C,'EPM info från ansökningar'!A:A,0),7)=0,"",INDEX('EPM info från ansökningar'!A:AN,MATCH('Godkända ansökningar'!C:C,'EPM info från ansökningar'!A:A,0),7))</f>
        <v/>
      </c>
      <c r="K70" t="str">
        <f>IF(INDEX('EPM info från ansökningar'!A:AN,MATCH('Godkända ansökningar'!C:C,'EPM info från ansökningar'!A:A,0),8)=0,"",INDEX('EPM info från ansökningar'!A:AN,MATCH('Godkända ansökningar'!C:C,'EPM info från ansökningar'!A:A,0),8))</f>
        <v/>
      </c>
      <c r="L70" t="str">
        <f>IF(INDEX('EPM info från ansökningar'!A:AN,MATCH('Godkända ansökningar'!C:C,'EPM info från ansökningar'!A:A,0),9)=0,"",INDEX('EPM info från ansökningar'!A:AN,MATCH('Godkända ansökningar'!C:C,'EPM info från ansökningar'!A:A,0),9))</f>
        <v>Stockholms</v>
      </c>
      <c r="M70" t="str">
        <f>IF(INDEX('EPM info från ansökningar'!A:AN,MATCH('Godkända ansökningar'!C:C,'EPM info från ansökningar'!A:A,0),10)=0,"",INDEX('EPM info från ansökningar'!A:AN,MATCH('Godkända ansökningar'!C:C,'EPM info från ansökningar'!A:A,0),10))</f>
        <v/>
      </c>
      <c r="N70" t="str">
        <f>IF(INDEX('EPM info från ansökningar'!A:AN,MATCH('Godkända ansökningar'!C:C,'EPM info från ansökningar'!A:A,0),11)=0,"",INDEX('EPM info från ansökningar'!A:AN,MATCH('Godkända ansökningar'!C:C,'EPM info från ansökningar'!A:A,0),11))</f>
        <v/>
      </c>
      <c r="O70" t="str">
        <f>IF(INDEX('EPM info från ansökningar'!A:AN,MATCH('Godkända ansökningar'!C:C,'EPM info från ansökningar'!A:A,0),12)=0,"",INDEX('EPM info från ansökningar'!A:AN,MATCH('Godkända ansökningar'!C:C,'EPM info från ansökningar'!A:A,0),12))</f>
        <v/>
      </c>
      <c r="P70" s="63">
        <f>INDEX('EPM info från ansökningar'!A:AN,MATCH('Godkända ansökningar'!C:C,'EPM info från ansökningar'!A:A,0),33)</f>
        <v>43981</v>
      </c>
      <c r="Q70" s="63">
        <f>INDEX('EPM info från ansökningar'!A:AN,MATCH('Godkända ansökningar'!C:C,'EPM info från ansökningar'!A:A,0),35)</f>
        <v>44346</v>
      </c>
      <c r="R70" s="65">
        <f>INDEX('EPM info från ansökningar'!A:AN,MATCH('Godkända ansökningar'!C:C,'EPM info från ansökningar'!A:A,0),38)</f>
        <v>300</v>
      </c>
      <c r="S70" s="65" t="str">
        <f>INDEX('EPM info från ansökningar'!A:AN,MATCH('Godkända ansökningar'!C:C,'EPM info från ansökningar'!A:A,0),39)</f>
        <v>Nej</v>
      </c>
      <c r="T70" t="str">
        <f>INDEX('EPM info från ansökningar'!A:AN,MATCH('Godkända ansökningar'!C:C,'EPM info från ansökningar'!A:A,0),40)</f>
        <v>Nej</v>
      </c>
      <c r="U70" t="str">
        <f>INDEX('EPM diarie'!D:F,MATCH('Godkända ansökningar'!C:C,'EPM diarie'!D:D,0),3)</f>
        <v>Otto Stackelberg</v>
      </c>
    </row>
    <row r="71" spans="1:21" ht="14.25" x14ac:dyDescent="0.45">
      <c r="A71" s="34" t="s">
        <v>194</v>
      </c>
      <c r="B71" s="34" t="s">
        <v>195</v>
      </c>
      <c r="C71" s="34" t="s">
        <v>660</v>
      </c>
      <c r="D71" s="34" t="s">
        <v>661</v>
      </c>
      <c r="E71" s="41" t="str">
        <f>INDEX('EPM info från ansökningar'!A:AN,MATCH('Godkända ansökningar'!C:C,'EPM info från ansökningar'!A:A,0),29)</f>
        <v>SARS-Cov-2 pandemin sprider sig i oroväckande takt och har redan orsakat en enorm inverkan på alla aspekter av mänskliga interaktioner, resor och global ekonomi. De radikala infektionsbekämpningsåtgärderna som tillämpas av många länder drivs av antagandet att epidemin kommer att orsaka betydande
dödlighet i befolkningen. Detta stöds av rapporter om massiv överbelastning av sjukvården i Wuhan, Kina och norra Italien. Storleken på den förväntade befolkningsdödligheten är dock fortfarande okänd. Barn förefaller i de flesta fall få relativt lindriga symtom enligt preliminära data framför allt från Kina (1) men det
saknas fortfarande entydiga data från Europa och Sverige (2). I Sverige var de första som testades för SARS-CoV-2 personer som omfattades av en den initiala smittspårning som genomfördes och som berörde i
huvudsak individer som varit i Italien på sportlovsresa. En stor andel av dessa var barn och unga och av de som testades positiva för SARS-Cov-2 uppgav alla milda eller till och med inga symptom trots låga cycle threshold (Ct) värden, motsvarande höga virusnivåer (3). Matematisk modellering stöder möjligheten att asymtomatiska personer kan underlätta snabb spridning (4). Prover som analyseras med PCR ger endast en ögonblicksbild av sjukdomen och små studier från Kina visar inte oväntat att serologi är en mer pålitlig analys (5). Det saknas i nuläget kännedom om sjukdomsförloppet vid infektion med SARS-Cov-2 hos barn och tonåringar som lever under våra förutsättningar och hur barns immunförsvar reagerar på viruset på
kort och på lång sikt. Vi ser nu ett ökande antal barn som är positiva för SARS-Cov-2 inom svensk sjukvård. Samtidigt pågår diskussioner om att barn kan bära SARS-Cov-2 med inga eller mycket milda symptom. Serologisk provtagning ger en bättre möjlighet att bedöma antalet individer som genomgått en infektion jämfört med
provtagning hos personer med aktiva symptom och är av särskilt värde i en grupp som, liksom för de individer som ingick i smittspårning, varit föremål för känd smittexponering. I detta projekt planerart vi att
följa barn i åldern 0 - 18 år som exponerats och testats för SARS-Cov-2 för att beskriva sjukdomsförloppet och immunitetsutveckling. Målet är att 1) kartlägga hur stora andel barn som genomgår SARS-CoV-2
infektion med inga eller mycket milda symptom 2) analysera det immunologiska svaret i form av antikroppsnivåer efter genomgången infektion, 3) mäta kvarstående nivåer av IgG antikroppar vid sex
respektive tolv månader efter genomgången infektion och 4) beskriva egenskaper hos de barn som kräver sjukhusvård för SARS-CoV-2.
Projektets frågeställningar kommer att besvaras med studier i två kohorter av barn, dels de som testats under den initiala smittspårningsfasen och dels de barn som läggs in på sjukhus med ett positivt test för SARS-Cov-2. I smittspårningsgruppen ingår 1119 barn som exponerats för smitta och sedan testats för SARS-Cov-2. 1) Vi kommer att analysera skillnaden i proportionerna av de testade med PCR-positivt svar och de med antikroppar vid provtagning 6 - 10 veckor senare. Provsvaren jämförs mot kliniska symtom under studietiden. Detta kommer ge ett mått på andelen smittade i en exponerad grupp som genomgått SARS-CoV-2 infektion med eller utan symptom. 2) De bekräftat PCR positiva och kontrollgruppen med negativ PCR provtas för analys av IgG-svar efter verifierad infektion. 3) De barn som utvecklat IgG följs med upprepad serologi vid 6 och 12 månader för kontroll av kvarstående IgG nivåer vilket är intressant för att
studera immunitetsutvecklingen. 4) De barn som behandlas på sjukhus med bekräftad SARS-CoV-2-infektion karakteriseras efter ålder, kön, eventuell grundsjukdom eller samsjuklighet. De inkluderade barnen kommer att följas kliniskt genom intervju/journalgranskning och uppföljande kontakt med
blodprover för antikroppsbestämning. Studien kommer att ge en förståelse för sjukdomsförlopp och immunsvar vid SARS-CoV2 infektion hos barn samt identifiera riskgrupper eller i vilken grad barn med SARS-CoV-2 har andra infektioner som kan bidra till ett svårare sjukdomsförlopp eller till att de behöver
slutenvård.
För att sätta de sjukhusvårdade barnen med Covid-19 i ett sammanhang planerar vi även att gå igenom antalet barn och sjukdomsförloppet hos barn som sjukhusvårdades pga andra virala luftvägsinfektioner under studietiden avseende ålder, förlopp, ev grundsjukdomar och samsjuklighet. Detta planeras att ske
genom journalgranskning.</v>
      </c>
      <c r="F71" s="34" t="s">
        <v>52</v>
      </c>
      <c r="G71" s="33">
        <v>43962</v>
      </c>
      <c r="H71" s="34" t="s">
        <v>212</v>
      </c>
      <c r="I71" t="s">
        <v>163</v>
      </c>
      <c r="J71" t="str">
        <f>IF(INDEX('EPM info från ansökningar'!A:AN,MATCH('Godkända ansökningar'!C:C,'EPM info från ansökningar'!A:A,0),7)=0,"",INDEX('EPM info från ansökningar'!A:AN,MATCH('Godkända ansökningar'!C:C,'EPM info från ansökningar'!A:A,0),7))</f>
        <v/>
      </c>
      <c r="K71" t="str">
        <f>IF(INDEX('EPM info från ansökningar'!A:AN,MATCH('Godkända ansökningar'!C:C,'EPM info från ansökningar'!A:A,0),8)=0,"",INDEX('EPM info från ansökningar'!A:AN,MATCH('Godkända ansökningar'!C:C,'EPM info från ansökningar'!A:A,0),8))</f>
        <v/>
      </c>
      <c r="L71" t="str">
        <f>IF(INDEX('EPM info från ansökningar'!A:AN,MATCH('Godkända ansökningar'!C:C,'EPM info från ansökningar'!A:A,0),9)=0,"",INDEX('EPM info från ansökningar'!A:AN,MATCH('Godkända ansökningar'!C:C,'EPM info från ansökningar'!A:A,0),9))</f>
        <v>Stockholms</v>
      </c>
      <c r="M71" t="str">
        <f>IF(INDEX('EPM info från ansökningar'!A:AN,MATCH('Godkända ansökningar'!C:C,'EPM info från ansökningar'!A:A,0),10)=0,"",INDEX('EPM info från ansökningar'!A:AN,MATCH('Godkända ansökningar'!C:C,'EPM info från ansökningar'!A:A,0),10))</f>
        <v/>
      </c>
      <c r="N71" t="str">
        <f>IF(INDEX('EPM info från ansökningar'!A:AN,MATCH('Godkända ansökningar'!C:C,'EPM info från ansökningar'!A:A,0),11)=0,"",INDEX('EPM info från ansökningar'!A:AN,MATCH('Godkända ansökningar'!C:C,'EPM info från ansökningar'!A:A,0),11))</f>
        <v/>
      </c>
      <c r="O71" t="str">
        <f>IF(INDEX('EPM info från ansökningar'!A:AN,MATCH('Godkända ansökningar'!C:C,'EPM info från ansökningar'!A:A,0),12)=0,"",INDEX('EPM info från ansökningar'!A:AN,MATCH('Godkända ansökningar'!C:C,'EPM info från ansökningar'!A:A,0),12))</f>
        <v/>
      </c>
      <c r="P71" s="63">
        <f>INDEX('EPM info från ansökningar'!A:AN,MATCH('Godkända ansökningar'!C:C,'EPM info från ansökningar'!A:A,0),33)</f>
        <v>43945</v>
      </c>
      <c r="Q71" s="63">
        <f>INDEX('EPM info från ansökningar'!A:AN,MATCH('Godkända ansökningar'!C:C,'EPM info från ansökningar'!A:A,0),35)</f>
        <v>44675</v>
      </c>
      <c r="R71" s="65">
        <f>INDEX('EPM info från ansökningar'!A:AN,MATCH('Godkända ansökningar'!C:C,'EPM info från ansökningar'!A:A,0),38)</f>
        <v>1050</v>
      </c>
      <c r="S71" s="65" t="str">
        <f>INDEX('EPM info från ansökningar'!A:AN,MATCH('Godkända ansökningar'!C:C,'EPM info från ansökningar'!A:A,0),39)</f>
        <v>Ja</v>
      </c>
      <c r="T71" t="str">
        <f>INDEX('EPM info från ansökningar'!A:AN,MATCH('Godkända ansökningar'!C:C,'EPM info från ansökningar'!A:A,0),40)</f>
        <v>Ja</v>
      </c>
      <c r="U71" t="str">
        <f>INDEX('EPM diarie'!D:F,MATCH('Godkända ansökningar'!C:C,'EPM diarie'!D:D,0),3)</f>
        <v>Eric Herlenius</v>
      </c>
    </row>
    <row r="72" spans="1:21" ht="14.25" x14ac:dyDescent="0.45">
      <c r="A72" s="34" t="s">
        <v>194</v>
      </c>
      <c r="B72" s="34" t="s">
        <v>201</v>
      </c>
      <c r="C72" s="34" t="s">
        <v>665</v>
      </c>
      <c r="D72" s="34" t="s">
        <v>666</v>
      </c>
      <c r="E72" s="41" t="str">
        <f>INDEX('EPM info från ansökningar'!A:AN,MATCH('Godkända ansökningar'!C:C,'EPM info från ansökningar'!A:A,0),29)</f>
        <v xml:space="preserve"> Patienter med aktiv cancerbehandling är ofta mer mottagliga för infektioner, både på grund av grundsjukdomen men också på grund av nedsatt immunförsvar efter behandlingar med bland annat 
cytostatika och kortison. Dessa patienter är troligen mer mottagliga för virusinfektioner och har risk att utveckla allvarligare komplikationer till följd av en infektion med COVID-19. Efter 
intåget av nya immunmodulerande läkemedel som immunterapi som stimulerar immunförvaret har allt fler cancerpatienter numer även behandling med dessa läkemedel. Hypotetiskt för dessa patienter 
istället ha bättre möjligheter att bekämpa infektioner och därför inte bli lika sjuka. Det är dock oklart huruvida det är fördelaktigt att ha ett aktivt immunförsvar eller om det paradoxalt till och med kan vara skadligt med ett överaktivt immunförsvar vid COVID-19 infektion, då det istället driver på en allvarlig inflammation som kan ge allvarliga komplikationer med ett dödligt utfall. På Tema Cancer på Karolinska Universitetssjukhuset har vi hand om patienter med olika typer av 
cancerdiagnoser som har olika typer av onkologisk behandling (cytostatika, immunterapi, målriktade behandlingar, strålbehandling etc) samt kontrollpatienter som har genomgått onkologisk 
cancerbehandlig eller kirurgi. Vi ämnar att undersöka utfallet av COVID-19 infektionens påverkan på cancerpatienter som behandlas, kontrolleras eller utreds på Karolinska Sjukhuset för att klargöra 
hur vi på bästa sätt kan skydda denna  patientgrupp både inför denna pandemi, men även inför kommande eventuella virusinfektioner. Detta kommer att göras via journalgranskning av patienter som blivit testade för SARS-CoV-2.</v>
      </c>
      <c r="F72" s="34" t="s">
        <v>34</v>
      </c>
      <c r="G72" s="33">
        <v>43957</v>
      </c>
      <c r="H72" s="34" t="s">
        <v>212</v>
      </c>
      <c r="I72" t="s">
        <v>163</v>
      </c>
      <c r="J72" t="str">
        <f>IF(INDEX('EPM info från ansökningar'!A:AN,MATCH('Godkända ansökningar'!C:C,'EPM info från ansökningar'!A:A,0),7)=0,"",INDEX('EPM info från ansökningar'!A:AN,MATCH('Godkända ansökningar'!C:C,'EPM info från ansökningar'!A:A,0),7))</f>
        <v/>
      </c>
      <c r="K72" t="str">
        <f>IF(INDEX('EPM info från ansökningar'!A:AN,MATCH('Godkända ansökningar'!C:C,'EPM info från ansökningar'!A:A,0),8)=0,"",INDEX('EPM info från ansökningar'!A:AN,MATCH('Godkända ansökningar'!C:C,'EPM info från ansökningar'!A:A,0),8))</f>
        <v/>
      </c>
      <c r="L72" t="str">
        <f>IF(INDEX('EPM info från ansökningar'!A:AN,MATCH('Godkända ansökningar'!C:C,'EPM info från ansökningar'!A:A,0),9)=0,"",INDEX('EPM info från ansökningar'!A:AN,MATCH('Godkända ansökningar'!C:C,'EPM info från ansökningar'!A:A,0),9))</f>
        <v>Stockholms</v>
      </c>
      <c r="M72" t="str">
        <f>IF(INDEX('EPM info från ansökningar'!A:AN,MATCH('Godkända ansökningar'!C:C,'EPM info från ansökningar'!A:A,0),10)=0,"",INDEX('EPM info från ansökningar'!A:AN,MATCH('Godkända ansökningar'!C:C,'EPM info från ansökningar'!A:A,0),10))</f>
        <v/>
      </c>
      <c r="N72" t="str">
        <f>IF(INDEX('EPM info från ansökningar'!A:AN,MATCH('Godkända ansökningar'!C:C,'EPM info från ansökningar'!A:A,0),11)=0,"",INDEX('EPM info från ansökningar'!A:AN,MATCH('Godkända ansökningar'!C:C,'EPM info från ansökningar'!A:A,0),11))</f>
        <v/>
      </c>
      <c r="O72" t="str">
        <f>IF(INDEX('EPM info från ansökningar'!A:AN,MATCH('Godkända ansökningar'!C:C,'EPM info från ansökningar'!A:A,0),12)=0,"",INDEX('EPM info från ansökningar'!A:AN,MATCH('Godkända ansökningar'!C:C,'EPM info från ansökningar'!A:A,0),12))</f>
        <v/>
      </c>
      <c r="P72" s="63">
        <f>INDEX('EPM info från ansökningar'!A:AN,MATCH('Godkända ansökningar'!C:C,'EPM info från ansökningar'!A:A,0),33)</f>
        <v>43957</v>
      </c>
      <c r="Q72" s="63" t="str">
        <f>INDEX('EPM info från ansökningar'!A:AN,MATCH('Godkända ansökningar'!C:C,'EPM info från ansökningar'!A:A,0),35)</f>
        <v>Oklart</v>
      </c>
      <c r="R72" s="65" t="str">
        <f>INDEX('EPM info från ansökningar'!A:AN,MATCH('Godkända ansökningar'!C:C,'EPM info från ansökningar'!A:A,0),38)</f>
        <v>Oklart</v>
      </c>
      <c r="S72" s="65" t="str">
        <f>INDEX('EPM info från ansökningar'!A:AN,MATCH('Godkända ansökningar'!C:C,'EPM info från ansökningar'!A:A,0),39)</f>
        <v>Nej</v>
      </c>
      <c r="T72" t="str">
        <f>INDEX('EPM info från ansökningar'!A:AN,MATCH('Godkända ansökningar'!C:C,'EPM info från ansökningar'!A:A,0),40)</f>
        <v>Nej</v>
      </c>
      <c r="U72" t="str">
        <f>INDEX('EPM diarie'!D:F,MATCH('Godkända ansökningar'!C:C,'EPM diarie'!D:D,0),3)</f>
        <v>Lisa Liu</v>
      </c>
    </row>
    <row r="73" spans="1:21" ht="14.25" x14ac:dyDescent="0.45">
      <c r="A73" s="34" t="s">
        <v>194</v>
      </c>
      <c r="B73" s="34" t="s">
        <v>195</v>
      </c>
      <c r="C73" s="34" t="s">
        <v>668</v>
      </c>
      <c r="D73" s="34" t="s">
        <v>669</v>
      </c>
      <c r="E73" s="41" t="str">
        <f>INDEX('EPM info från ansökningar'!A:AN,MATCH('Godkända ansökningar'!C:C,'EPM info från ansökningar'!A:A,0),29)</f>
        <v>Spridningen av covid-19 har lett till att Folkhälsomyndigheten uppmanar personer i riskgrupper till frivillig isolering genom att begränsa sina sociala kontakter och stanna hemma i så stor utsträckning som möjligt. Störst risk för att drabbas av allvarlig sjukdom till följd av covid-19 bedöms föreligga hos äldre personer, främst 70 år och äldre. Tidigare studier vid epidemier har visat att karantän och isolering för många leder till psykologiska symtom i form av stress, irritabilitet, sömnproblem och nedstämdhet. Enligt tidigare studier i samband med SARS-epidemin i början av 2000-talet leder isolering och karantän i många fall till posttraumatiskt stressyndrom (PTSD) och depression, och ökar risken för självmord; i en studie från Hong Kong sågs en ökning av självmord med 31,7% i gruppen 65 år och äldre i samband med SARS-epidemin. Vi vet sedan tidigare att nedstämdhet är vanligt bland äldre, även innan Coronakrisen – enligt en rapport från 2017 anger en tredjedel av kvinnorna och en femtedel av männen att de besväras av nedstämdhet, och depression med ihållande nedstämdhet drabbar mellan 5-15 % av den äldre befolkningen.
Depression kan behandlas effektivt med antidepressiva läkemedel, psykologisk behandling samt fysisk aktivitet. Många äldre anger att de föredrar psykologisk behandling framför läkemedel, men detta 
utgör en utmaning under pågående covid-19-epidemi då det i regel sker genom fysiska besök. 
Psykologisk behandling via internet har god effekt, men enligt en rapport från 2019 är det färre än hälften som är 65 år eller äldre som har kontakt med sjukvården via internet, varav endast 4% mellan 65-75 och 3% av de över 75 år använder applikationer för digitala vårdbesök.
Det finns psykologiska behandlingsmetoder i korttidsformat, s k beteendeaktivering, som har gott stöd vid behandling av nedstämdhet och depression hos äldre. Beteendeaktivering kan ges via telefon och därmed vara en lösning för äldre med nedstämdhet/depression under pågående covid-19-pandemi. 
Psykologisk behandling som ges på kort tid kan innebära svårigheter när det kommer till motivation och att genomföra beteendeförändringar. Ett sätt att öka effekten av beteendeaktivering ytterligare är att i förväg föreställa sig att aktiviteten genomförs samt föreställa sig de känslomässiga reaktionerna på aktiviteten, så kallad mental imagery (bildbaserat tänkande).
Det finns, såvitt vi kunnat finna, inga studier av telefonbaserad beteendeaktivering i kortare format för äldre personer, inga studier där mental imagery använts i kombination med beteendeaktivering för behandling av depression hos äldre, och inga studier där någon av dessa behandlingar använts under pågående epidemi och/eller självvald isolering. Det finns heller inga studier om hur nämnda behandlingar uppfattas av de som genomgår behandlingen med avseende på hindrande och främjande faktorer för behandling och beteendeförändring.</v>
      </c>
      <c r="F73" s="34" t="s">
        <v>586</v>
      </c>
      <c r="G73" s="33">
        <v>43963</v>
      </c>
      <c r="H73" s="34" t="s">
        <v>212</v>
      </c>
      <c r="I73" t="s">
        <v>162</v>
      </c>
      <c r="J73" t="str">
        <f>IF(INDEX('EPM info från ansökningar'!A:AN,MATCH('Godkända ansökningar'!C:C,'EPM info från ansökningar'!A:A,0),7)=0,"",INDEX('EPM info från ansökningar'!A:AN,MATCH('Godkända ansökningar'!C:C,'EPM info från ansökningar'!A:A,0),7))</f>
        <v/>
      </c>
      <c r="K73" t="str">
        <f>IF(INDEX('EPM info från ansökningar'!A:AN,MATCH('Godkända ansökningar'!C:C,'EPM info från ansökningar'!A:A,0),8)=0,"",INDEX('EPM info från ansökningar'!A:AN,MATCH('Godkända ansökningar'!C:C,'EPM info från ansökningar'!A:A,0),8))</f>
        <v>Uppsala-Örebro</v>
      </c>
      <c r="L73" t="str">
        <f>IF(INDEX('EPM info från ansökningar'!A:AN,MATCH('Godkända ansökningar'!C:C,'EPM info från ansökningar'!A:A,0),9)=0,"",INDEX('EPM info från ansökningar'!A:AN,MATCH('Godkända ansökningar'!C:C,'EPM info från ansökningar'!A:A,0),9))</f>
        <v/>
      </c>
      <c r="M73" t="str">
        <f>IF(INDEX('EPM info från ansökningar'!A:AN,MATCH('Godkända ansökningar'!C:C,'EPM info från ansökningar'!A:A,0),10)=0,"",INDEX('EPM info från ansökningar'!A:AN,MATCH('Godkända ansökningar'!C:C,'EPM info från ansökningar'!A:A,0),10))</f>
        <v/>
      </c>
      <c r="N73" t="str">
        <f>IF(INDEX('EPM info från ansökningar'!A:AN,MATCH('Godkända ansökningar'!C:C,'EPM info från ansökningar'!A:A,0),11)=0,"",INDEX('EPM info från ansökningar'!A:AN,MATCH('Godkända ansökningar'!C:C,'EPM info från ansökningar'!A:A,0),11))</f>
        <v/>
      </c>
      <c r="O73" t="str">
        <f>IF(INDEX('EPM info från ansökningar'!A:AN,MATCH('Godkända ansökningar'!C:C,'EPM info från ansökningar'!A:A,0),12)=0,"",INDEX('EPM info från ansökningar'!A:AN,MATCH('Godkända ansökningar'!C:C,'EPM info från ansökningar'!A:A,0),12))</f>
        <v/>
      </c>
      <c r="P73" s="63">
        <f>INDEX('EPM info från ansökningar'!A:AN,MATCH('Godkända ansökningar'!C:C,'EPM info från ansökningar'!A:A,0),33)</f>
        <v>43963</v>
      </c>
      <c r="Q73" s="63">
        <f>INDEX('EPM info från ansökningar'!A:AN,MATCH('Godkända ansökningar'!C:C,'EPM info från ansökningar'!A:A,0),35)</f>
        <v>44561</v>
      </c>
      <c r="R73" s="65">
        <f>INDEX('EPM info från ansökningar'!A:AN,MATCH('Godkända ansökningar'!C:C,'EPM info från ansökningar'!A:A,0),38)</f>
        <v>154</v>
      </c>
      <c r="S73" s="65" t="str">
        <f>INDEX('EPM info från ansökningar'!A:AN,MATCH('Godkända ansökningar'!C:C,'EPM info från ansökningar'!A:A,0),39)</f>
        <v>Nej</v>
      </c>
      <c r="T73" t="str">
        <f>INDEX('EPM info från ansökningar'!A:AN,MATCH('Godkända ansökningar'!C:C,'EPM info från ansökningar'!A:A,0),40)</f>
        <v>Ja</v>
      </c>
      <c r="U73" t="str">
        <f>INDEX('EPM diarie'!D:F,MATCH('Godkända ansökningar'!C:C,'EPM diarie'!D:D,0),3)</f>
        <v>Mattias Damberg</v>
      </c>
    </row>
    <row r="74" spans="1:21" ht="14.25" x14ac:dyDescent="0.45">
      <c r="A74" s="34" t="s">
        <v>194</v>
      </c>
      <c r="B74" s="34" t="s">
        <v>195</v>
      </c>
      <c r="C74" s="34" t="s">
        <v>671</v>
      </c>
      <c r="D74" s="34" t="s">
        <v>672</v>
      </c>
      <c r="E74" s="41" t="str">
        <f>INDEX('EPM info från ansökningar'!A:AN,MATCH('Godkända ansökningar'!C:C,'EPM info från ansökningar'!A:A,0),29)</f>
        <v>Immunitet och smittfrihet hos covid-19 patienter i Östergötland
Vid vård på infektionsklinik pga oklar febersjukdom tar man blodprover för att analysera antikroppar som kan fastställa orsaken till patientens sjukdom. Man behöver ta ett blodprov vid inläggning och ett prov efter ytterliggare 2-3 veckor för att avgöra om man genomgått en viss sjukdom. Antikroppstester mot COVID19 har utvecklats och kommer sannolikt att bli allmänt tillgängliga inom kort, men det är ännu oklart vilken antikroppsutveckling som krävs för att utveckla immunitet och hur länge den kvarstår. 
Vi kommer att kartlägga utvecklingen av olika typer av antikroppar mot SARS-CoV-2 och hur ”skyddande” antikroppstitrar fluktuerar eller förändras över tid. Vid COVID-19 är det således extra viktigt att ta dessa blodprover för att kunna informera patienterna om de utvecklat skyddande antikroppar dvs blivit immuna mot sjukdomen och hur länge immuniteten kvarstår.  
För att kunna bedöma varaktighet i immuniteten och därmed risk för återinsjuknande vid senare exponering för SARS-CoV-2 är det väsentligt att förstå SARS-CoV-2s interaktion med och effekt på immunförsvaret. Vi avser att studera COVID19s påverkan av immunförsvaret och samtidigt screena olika läkemedelskandidater med effekt på SARS-CoV-2.
När det gäller smittsamhet visar preliminära data att virusgener kan påvisas i avföringen även efter utläkt sjukdom, men ingen har hittills lyckats visa att dessa gener av SARS-CoV-2 är från levande virus. Vi avser att studera om SARS-Cov-2 virus från avföringen kan infektera levande celler dvs om avföring från COVID19-patienter är smittsam.
Vi kommer att för forskningsändamål tillfråga patienterna i samband med inskrivning för misstänkt eller verifierad COVID-19 om de vill medverka i extra provtagning enligt följande: extra näsprov och eller svalgprov, blodprov och  avföringsprov vid inläggningen, 14 dagar och 28 dagar efter insjuknade samt blodprov och  avföringsprov 2 och 6 mån efter insjuknande.</v>
      </c>
      <c r="F74" s="34" t="s">
        <v>127</v>
      </c>
      <c r="G74" s="33">
        <v>43979</v>
      </c>
      <c r="H74" s="34" t="s">
        <v>212</v>
      </c>
      <c r="I74" t="s">
        <v>164</v>
      </c>
      <c r="J74" t="str">
        <f>IF(INDEX('EPM info från ansökningar'!A:AN,MATCH('Godkända ansökningar'!C:C,'EPM info från ansökningar'!A:A,0),7)=0,"",INDEX('EPM info från ansökningar'!A:AN,MATCH('Godkända ansökningar'!C:C,'EPM info från ansökningar'!A:A,0),7))</f>
        <v/>
      </c>
      <c r="K74" t="str">
        <f>IF(INDEX('EPM info från ansökningar'!A:AN,MATCH('Godkända ansökningar'!C:C,'EPM info från ansökningar'!A:A,0),8)=0,"",INDEX('EPM info från ansökningar'!A:AN,MATCH('Godkända ansökningar'!C:C,'EPM info från ansökningar'!A:A,0),8))</f>
        <v/>
      </c>
      <c r="L74" t="str">
        <f>IF(INDEX('EPM info från ansökningar'!A:AN,MATCH('Godkända ansökningar'!C:C,'EPM info från ansökningar'!A:A,0),9)=0,"",INDEX('EPM info från ansökningar'!A:AN,MATCH('Godkända ansökningar'!C:C,'EPM info från ansökningar'!A:A,0),9))</f>
        <v/>
      </c>
      <c r="M74" t="str">
        <f>IF(INDEX('EPM info från ansökningar'!A:AN,MATCH('Godkända ansökningar'!C:C,'EPM info från ansökningar'!A:A,0),10)=0,"",INDEX('EPM info från ansökningar'!A:AN,MATCH('Godkända ansökningar'!C:C,'EPM info från ansökningar'!A:A,0),10))</f>
        <v>Sydöstra</v>
      </c>
      <c r="N74" t="str">
        <f>IF(INDEX('EPM info från ansökningar'!A:AN,MATCH('Godkända ansökningar'!C:C,'EPM info från ansökningar'!A:A,0),11)=0,"",INDEX('EPM info från ansökningar'!A:AN,MATCH('Godkända ansökningar'!C:C,'EPM info från ansökningar'!A:A,0),11))</f>
        <v/>
      </c>
      <c r="O74" t="str">
        <f>IF(INDEX('EPM info från ansökningar'!A:AN,MATCH('Godkända ansökningar'!C:C,'EPM info från ansökningar'!A:A,0),12)=0,"",INDEX('EPM info från ansökningar'!A:AN,MATCH('Godkända ansökningar'!C:C,'EPM info från ansökningar'!A:A,0),12))</f>
        <v/>
      </c>
      <c r="P74" s="63">
        <f>INDEX('EPM info från ansökningar'!A:AN,MATCH('Godkända ansökningar'!C:C,'EPM info från ansökningar'!A:A,0),33)</f>
        <v>43979</v>
      </c>
      <c r="Q74" s="63">
        <f>INDEX('EPM info från ansökningar'!A:AN,MATCH('Godkända ansökningar'!C:C,'EPM info från ansökningar'!A:A,0),35)</f>
        <v>44926</v>
      </c>
      <c r="R74" s="65" t="str">
        <f>INDEX('EPM info från ansökningar'!A:AN,MATCH('Godkända ansökningar'!C:C,'EPM info från ansökningar'!A:A,0),38)</f>
        <v>Oklart</v>
      </c>
      <c r="S74" s="65" t="str">
        <f>INDEX('EPM info från ansökningar'!A:AN,MATCH('Godkända ansökningar'!C:C,'EPM info från ansökningar'!A:A,0),39)</f>
        <v>Nej</v>
      </c>
      <c r="T74" t="str">
        <f>INDEX('EPM info från ansökningar'!A:AN,MATCH('Godkända ansökningar'!C:C,'EPM info från ansökningar'!A:A,0),40)</f>
        <v>Ja</v>
      </c>
      <c r="U74" t="str">
        <f>INDEX('EPM diarie'!D:F,MATCH('Godkända ansökningar'!C:C,'EPM diarie'!D:D,0),3)</f>
        <v>Håkan Hanberger</v>
      </c>
    </row>
    <row r="75" spans="1:21" ht="14.25" x14ac:dyDescent="0.45">
      <c r="A75" s="34" t="s">
        <v>194</v>
      </c>
      <c r="B75" s="34" t="s">
        <v>237</v>
      </c>
      <c r="C75" s="34" t="s">
        <v>11</v>
      </c>
      <c r="D75" s="34" t="s">
        <v>675</v>
      </c>
      <c r="E75" s="41" t="str">
        <f>INDEX('EPM info från ansökningar'!A:AN,MATCH('Godkända ansökningar'!C:C,'EPM info från ansökningar'!A:A,0),29)</f>
        <v>SARS-CoV-2 är ett coronavirus som kan infektera människa och orsaka sjukdomen COVID-19. Viruset blev identifierat i staden Wuhan i December 2019 men har sedan dess spridit sig globalt och orsakat en pandemi, enligt WHO 11e Mars 2020. Patienter med COVID-19 har oftast en mild sjukdomsmanifestation med övergående feber och luftvägssymtom men kan i vissa fall utvecklas till en svår lunginflammation med allvarlig andningssvikt och död. I vissa fall ses även njursvikt och blodtryckspåverkan. I de svåraste fallen krävs sjukhusvård för att stötta de sviktande organfunktionerna. I dagsläget finns ingen godkänd behandling för SARS-CoV-2 utan endast tillgång till stöttande behandling för de organ som sviktar, vanligtivis syrgasbehandling på vårdavdelning eller respiratorvård på intensvivårdsavdelning. Detta är en ny forskningsstudie som kommer undersöka den kliniska effekten av preparatet Camostat Mesilat på COVID-19 patienter som är inlagda på sjukhus. Det finns ingen tidigare klinisk erfarenhet i Sverige av att använda Carmostat Mesilat för patienter med COVID-19. Carmostat Mesilat har använts i Japan sedan 2006 för patienter med postoperativ matstrups reflux och kronisk bukspottkörtelsinflammation. Forskning har visat att Camostat mesilat (Foipan) som kommer användas i denna studie kan blockera SARS-CoV-2 från att ta sig in i de humana cellerna och därmed förhindra progress av infektionen. Det är därför viktigt att studera effekterna av Camostat Mesilat hos patienter diagnosticerade med COVID-19 genom en kontrollerad klinisk prövning. Studien kommer köras parallellt i Danmark. Syftet med denna studie är att utvärdera effekten av Camostat mesilat hos inlagda COVID-19 patienter och avgöra om behandlingen kan minska allvarlighetsgraden och varaktigheten av COVID-19. Forskningspersonerna kommer att väljas ut via specifika urvalskriterier för studien och slumpmässigt delas in i två grupper, grupp A och grupp B. Grupp A kommer att få en placebotablett tre gånger om dagen och grupp B Camostat Metylat tre gånger om dagen. Patienterna komma få Camostat Metylat eller placebo under 5 dagar i följd. Därefter kommer patienten följas upp efter 14 dagar och 30 dagar inom ramen för studien. Idag finns väldigt lite kunskap om hur SARS-CoV2 orsakar de svåra sjukdomsmanifestationerna av COVID-19. Covid-19 innebär en stor utmaning för sjukvården och samhället i stort. Dödligheten vid svår sjukdom är hög och möjlighet till vaccin kommer tidigast finnas tillhands om 18 månader. Det vetenskapliga värdet av denna studie är därför omfattande och det finns ett brådskande behov för klinisk forskning att stödja och vidare utforska den kunskap som man har erhållit från den prekliniska studier. Det finns ingen garanti att Cosmat Mesilat fungerar mot COVID 19, men tidigare pre-klinisk forskning har visat att detta läkemedel hämmar virusreplikationen (ökningen) av SARS-CoV-2 in-vitro (i provrörsförsök). Med den vetenskapliga kunskap som finns om detta preparat, samt de noggranna kontroller av forskningspersonernas säkerhet och välmående som kommer utföras (som på alla villkor måste prioriteras högre än den vetenskapliga utvecklingen och samhällets intressen), anses denna studie vara både etiskt och vetenskaplig motiverad och försvarsbar.</v>
      </c>
      <c r="F75" s="34" t="s">
        <v>84</v>
      </c>
      <c r="G75" s="33">
        <v>43997</v>
      </c>
      <c r="H75" s="34" t="s">
        <v>212</v>
      </c>
      <c r="I75" t="s">
        <v>162</v>
      </c>
      <c r="J75" t="str">
        <f>IF(INDEX('EPM info från ansökningar'!A:AN,MATCH('Godkända ansökningar'!C:C,'EPM info från ansökningar'!A:A,0),7)=0,"",INDEX('EPM info från ansökningar'!A:AN,MATCH('Godkända ansökningar'!C:C,'EPM info från ansökningar'!A:A,0),7))</f>
        <v/>
      </c>
      <c r="K75" t="str">
        <f>IF(INDEX('EPM info från ansökningar'!A:AN,MATCH('Godkända ansökningar'!C:C,'EPM info från ansökningar'!A:A,0),8)=0,"",INDEX('EPM info från ansökningar'!A:AN,MATCH('Godkända ansökningar'!C:C,'EPM info från ansökningar'!A:A,0),8))</f>
        <v>Uppsala-Örebro</v>
      </c>
      <c r="L75" t="str">
        <f>IF(INDEX('EPM info från ansökningar'!A:AN,MATCH('Godkända ansökningar'!C:C,'EPM info från ansökningar'!A:A,0),9)=0,"",INDEX('EPM info från ansökningar'!A:AN,MATCH('Godkända ansökningar'!C:C,'EPM info från ansökningar'!A:A,0),9))</f>
        <v/>
      </c>
      <c r="M75" t="str">
        <f>IF(INDEX('EPM info från ansökningar'!A:AN,MATCH('Godkända ansökningar'!C:C,'EPM info från ansökningar'!A:A,0),10)=0,"",INDEX('EPM info från ansökningar'!A:AN,MATCH('Godkända ansökningar'!C:C,'EPM info från ansökningar'!A:A,0),10))</f>
        <v/>
      </c>
      <c r="N75" t="str">
        <f>IF(INDEX('EPM info från ansökningar'!A:AN,MATCH('Godkända ansökningar'!C:C,'EPM info från ansökningar'!A:A,0),11)=0,"",INDEX('EPM info från ansökningar'!A:AN,MATCH('Godkända ansökningar'!C:C,'EPM info från ansökningar'!A:A,0),11))</f>
        <v/>
      </c>
      <c r="O75" t="str">
        <f>IF(INDEX('EPM info från ansökningar'!A:AN,MATCH('Godkända ansökningar'!C:C,'EPM info från ansökningar'!A:A,0),12)=0,"",INDEX('EPM info från ansökningar'!A:AN,MATCH('Godkända ansökningar'!C:C,'EPM info från ansökningar'!A:A,0),12))</f>
        <v/>
      </c>
      <c r="P75" s="63">
        <f>INDEX('EPM info från ansökningar'!A:AN,MATCH('Godkända ansökningar'!C:C,'EPM info från ansökningar'!A:A,0),33)</f>
        <v>43982</v>
      </c>
      <c r="Q75" s="63">
        <f>INDEX('EPM info från ansökningar'!A:AN,MATCH('Godkända ansökningar'!C:C,'EPM info från ansökningar'!A:A,0),35)</f>
        <v>44347</v>
      </c>
      <c r="R75" s="65">
        <f>INDEX('EPM info från ansökningar'!A:AN,MATCH('Godkända ansökningar'!C:C,'EPM info från ansökningar'!A:A,0),38)</f>
        <v>30</v>
      </c>
      <c r="S75" s="65" t="str">
        <f>INDEX('EPM info från ansökningar'!A:AN,MATCH('Godkända ansökningar'!C:C,'EPM info från ansökningar'!A:A,0),39)</f>
        <v>Nej</v>
      </c>
      <c r="T75" t="str">
        <f>INDEX('EPM info från ansökningar'!A:AN,MATCH('Godkända ansökningar'!C:C,'EPM info från ansökningar'!A:A,0),40)</f>
        <v>Nej</v>
      </c>
      <c r="U75" t="str">
        <f>INDEX('EPM diarie'!D:F,MATCH('Godkända ansökningar'!C:C,'EPM diarie'!D:D,0),3)</f>
        <v>Ole  Frøbert</v>
      </c>
    </row>
    <row r="76" spans="1:21" ht="14.25" x14ac:dyDescent="0.45">
      <c r="A76" s="34" t="s">
        <v>194</v>
      </c>
      <c r="B76" s="34" t="s">
        <v>237</v>
      </c>
      <c r="C76" s="34" t="s">
        <v>12</v>
      </c>
      <c r="D76" s="34" t="s">
        <v>695</v>
      </c>
      <c r="E76" s="41" t="str">
        <f>INDEX('EPM info från ansökningar'!A:AN,MATCH('Godkända ansökningar'!C:C,'EPM info från ansökningar'!A:A,0),29)</f>
        <v>Sars-CoV-2 epidemin leder till stora påfrestningar på både den enskilde och på samhället. Även om många
får en lindrig form av Covid-19, är antalet personer som kräver sjukhusvård och som avlider stort. Både
internationellt och i Sverige verkar män drabbas hårdare, och i Sverige noteras en övervikt av män bland de
som läggs in på IVA (ca 75% män, 16 april).
Män är överrepresentaterade bland patienter som läggs in på IVA för Covid-19 (ca 75% män, 16 april).
Förklaringar till detta mönster skulle kunna vara rökning eller metabolt syndrom (med högt blodtryck,
övervikt och diabetes typ 2 som alla räknas till riskfaktorer), men i Sverige är män bara marginellt
överrepresenterade i dessa grupper (rökning: 16% män, 14% kvinnor; metabolt syndrom över 60 år: 26%
bland män, 19% bland kvinnor). En annan tydlig skillnad mellan män och kvinnor är testosteronnivåerna.
Sars-CoV-2 är ett coronavirus som binder till proteinet angiotensin-converting enzyme 2 (ACE2) på
målcellernas yta och efter att virusets S-protein modifierats med hjälp av transmembrane protease, serine
2 (TMPRSS2) på målcellen kan viruset internaliseras i cellen. I en musmodell när TMPRSS2 slagits ut har
man sett att infektion med influenza H1N1 (som också utnyttjar TMPRSS2 för att ta sig in i cellerna)
minskade och att lungpåverkan därmed också minskade. Man har också visat in vitro att blockering av
TMPRSS2 hämmar infektion av Sars-CoV-2.
TMPRSS2 är överuttryckt i prostatacancerceller jämfört med normalt prostataepitel och regleras av
androgenreceptorn i prostataceller. Det finns även visat att TMPRSS2 uppregleras i en lungcancercelllinje
om den stimuleras med androgen. Det finns inte visat ifall uttrycket minskar om man blockerar
androgenreceptorn.
Frågeställning är här om androgenreceptorantagonisten enzalutamide hämmar uttrycket av TMRPSS2, och
i så fall om det är tillräckligt för att dämpa infektionen av Sars-CoV-2 i lungepitelet hos patienter med
Covid-19.
I studien kommer män och kvinnor över 50 år som söker vård för och blir inlagda för mild till svår Covid-19
att tillfrågas om de vill delta i studien. Om de är lämpliga att delta kommer de att randomsieras 2:1 mellan
standardbehandling+enzalutamide och standardbehandling i upp till 5 dagar (avbryts vid utskrivning från
sjukhus). Forskningspersonernas symptom och sjukdomsstatus följs med en studiespecifik blankett och
sjukdomsskala som överensstämmer med flera pågående Covid-studier samt viss provtagning. Efter
avslutad behandling görs uppföljningar via veckovisa telefonsamtal första månaden, provtagning 30 dagar
och 6 månader samt uppföljning av forskningspersonerna via patientjournaler, intensivvårdsregister och
dödsorsaksregister.</v>
      </c>
      <c r="F76" s="34" t="s">
        <v>28</v>
      </c>
      <c r="G76" s="33">
        <v>43964</v>
      </c>
      <c r="H76" s="34" t="s">
        <v>199</v>
      </c>
      <c r="I76" t="s">
        <v>161</v>
      </c>
      <c r="J76" t="str">
        <f>IF(INDEX('EPM info från ansökningar'!A:AN,MATCH('Godkända ansökningar'!C:C,'EPM info från ansökningar'!A:A,0),7)=0,"",INDEX('EPM info från ansökningar'!A:AN,MATCH('Godkända ansökningar'!C:C,'EPM info från ansökningar'!A:A,0),7))</f>
        <v>Norra</v>
      </c>
      <c r="K76" t="str">
        <f>IF(INDEX('EPM info från ansökningar'!A:AN,MATCH('Godkända ansökningar'!C:C,'EPM info från ansökningar'!A:A,0),8)=0,"",INDEX('EPM info från ansökningar'!A:AN,MATCH('Godkända ansökningar'!C:C,'EPM info från ansökningar'!A:A,0),8))</f>
        <v/>
      </c>
      <c r="L76" t="str">
        <f>IF(INDEX('EPM info från ansökningar'!A:AN,MATCH('Godkända ansökningar'!C:C,'EPM info från ansökningar'!A:A,0),9)=0,"",INDEX('EPM info från ansökningar'!A:AN,MATCH('Godkända ansökningar'!C:C,'EPM info från ansökningar'!A:A,0),9))</f>
        <v/>
      </c>
      <c r="M76" t="str">
        <f>IF(INDEX('EPM info från ansökningar'!A:AN,MATCH('Godkända ansökningar'!C:C,'EPM info från ansökningar'!A:A,0),10)=0,"",INDEX('EPM info från ansökningar'!A:AN,MATCH('Godkända ansökningar'!C:C,'EPM info från ansökningar'!A:A,0),10))</f>
        <v/>
      </c>
      <c r="N76" t="str">
        <f>IF(INDEX('EPM info från ansökningar'!A:AN,MATCH('Godkända ansökningar'!C:C,'EPM info från ansökningar'!A:A,0),11)=0,"",INDEX('EPM info från ansökningar'!A:AN,MATCH('Godkända ansökningar'!C:C,'EPM info från ansökningar'!A:A,0),11))</f>
        <v/>
      </c>
      <c r="O76" t="str">
        <f>IF(INDEX('EPM info från ansökningar'!A:AN,MATCH('Godkända ansökningar'!C:C,'EPM info från ansökningar'!A:A,0),12)=0,"",INDEX('EPM info från ansökningar'!A:AN,MATCH('Godkända ansökningar'!C:C,'EPM info från ansökningar'!A:A,0),12))</f>
        <v/>
      </c>
      <c r="P76" s="63">
        <f>INDEX('EPM info från ansökningar'!A:AN,MATCH('Godkända ansökningar'!C:C,'EPM info från ansökningar'!A:A,0),33)</f>
        <v>43955</v>
      </c>
      <c r="Q76" s="63">
        <f>INDEX('EPM info från ansökningar'!A:AN,MATCH('Godkända ansökningar'!C:C,'EPM info från ansökningar'!A:A,0),35)</f>
        <v>44685</v>
      </c>
      <c r="R76" s="65">
        <f>INDEX('EPM info från ansökningar'!A:AN,MATCH('Godkända ansökningar'!C:C,'EPM info från ansökningar'!A:A,0),38)</f>
        <v>400</v>
      </c>
      <c r="S76" s="65" t="str">
        <f>INDEX('EPM info från ansökningar'!A:AN,MATCH('Godkända ansökningar'!C:C,'EPM info från ansökningar'!A:A,0),39)</f>
        <v>Nej</v>
      </c>
      <c r="T76" t="str">
        <f>INDEX('EPM info från ansökningar'!A:AN,MATCH('Godkända ansökningar'!C:C,'EPM info från ansökningar'!A:A,0),40)</f>
        <v>Ja</v>
      </c>
      <c r="U76" t="str">
        <f>INDEX('EPM diarie'!D:F,MATCH('Godkända ansökningar'!C:C,'EPM diarie'!D:D,0),3)</f>
        <v>Andreas Josefsson</v>
      </c>
    </row>
    <row r="77" spans="1:21" ht="14.25" x14ac:dyDescent="0.45">
      <c r="A77" s="34" t="s">
        <v>194</v>
      </c>
      <c r="B77" s="34" t="s">
        <v>201</v>
      </c>
      <c r="C77" s="34" t="s">
        <v>697</v>
      </c>
      <c r="D77" s="34" t="s">
        <v>698</v>
      </c>
      <c r="E77" s="41" t="str">
        <f>INDEX('EPM info från ansökningar'!A:AN,MATCH('Godkända ansökningar'!C:C,'EPM info från ansökningar'!A:A,0),29)</f>
        <v>SARS-Cov-2 är en nyupptäckt virus som kan leda till infektionssjukdomen COVID-19. Trots den globala spridningen med nästan 2 500 000 registrerade sjukdomsfall och över 170 000 dödsfall är information om COVID-19 hos gravida sparsam. De få sammanställningarna som finns är små och gjorda på material från länder där population, sjukvårdssystem och obstetriska handläggningar skiljer sig avsevärt från de svenska motsvarigheter.
Stort antal aktuella och viktiga kliniska frågeställningar saknar kunskapsstöd som är relevant för svensk praxis, inklusive riskgrupper, utfall och handläggning av graviditet, förlossning och dess 
komplikationer. Svenska kliniska erfarenheter kring till exempel förlossningssätt verkar skilja sig från de beskrivna i litteraturen men har inte hunnit undersökas systematiskt.
Vi vill sammanfatta och rapportera sjukdomsförlopp och förlossningsutfall för mor och barn hos kvinnor med verifierad COVID-19 som födde barn i Stockholm 17/3- 4/5 2020 för att förhoppningsvis bidra till en ökad kunskap och underlätta beslutstagande kring till exempel förlossningstidpunkt och förlossningssätt hos dessa patienter.</v>
      </c>
      <c r="F77" s="34" t="s">
        <v>34</v>
      </c>
      <c r="G77" s="33">
        <v>43976</v>
      </c>
      <c r="H77" s="34" t="s">
        <v>199</v>
      </c>
      <c r="I77" t="s">
        <v>163</v>
      </c>
      <c r="J77" t="str">
        <f>IF(INDEX('EPM info från ansökningar'!A:AN,MATCH('Godkända ansökningar'!C:C,'EPM info från ansökningar'!A:A,0),7)=0,"",INDEX('EPM info från ansökningar'!A:AN,MATCH('Godkända ansökningar'!C:C,'EPM info från ansökningar'!A:A,0),7))</f>
        <v/>
      </c>
      <c r="K77" t="str">
        <f>IF(INDEX('EPM info från ansökningar'!A:AN,MATCH('Godkända ansökningar'!C:C,'EPM info från ansökningar'!A:A,0),8)=0,"",INDEX('EPM info från ansökningar'!A:AN,MATCH('Godkända ansökningar'!C:C,'EPM info från ansökningar'!A:A,0),8))</f>
        <v/>
      </c>
      <c r="L77" t="str">
        <f>IF(INDEX('EPM info från ansökningar'!A:AN,MATCH('Godkända ansökningar'!C:C,'EPM info från ansökningar'!A:A,0),9)=0,"",INDEX('EPM info från ansökningar'!A:AN,MATCH('Godkända ansökningar'!C:C,'EPM info från ansökningar'!A:A,0),9))</f>
        <v>Stockholms</v>
      </c>
      <c r="M77" t="str">
        <f>IF(INDEX('EPM info från ansökningar'!A:AN,MATCH('Godkända ansökningar'!C:C,'EPM info från ansökningar'!A:A,0),10)=0,"",INDEX('EPM info från ansökningar'!A:AN,MATCH('Godkända ansökningar'!C:C,'EPM info från ansökningar'!A:A,0),10))</f>
        <v/>
      </c>
      <c r="N77" t="str">
        <f>IF(INDEX('EPM info från ansökningar'!A:AN,MATCH('Godkända ansökningar'!C:C,'EPM info från ansökningar'!A:A,0),11)=0,"",INDEX('EPM info från ansökningar'!A:AN,MATCH('Godkända ansökningar'!C:C,'EPM info från ansökningar'!A:A,0),11))</f>
        <v/>
      </c>
      <c r="O77" t="str">
        <f>IF(INDEX('EPM info från ansökningar'!A:AN,MATCH('Godkända ansökningar'!C:C,'EPM info från ansökningar'!A:A,0),12)=0,"",INDEX('EPM info från ansökningar'!A:AN,MATCH('Godkända ansökningar'!C:C,'EPM info från ansökningar'!A:A,0),12))</f>
        <v/>
      </c>
      <c r="P77" s="63">
        <f>INDEX('EPM info från ansökningar'!A:AN,MATCH('Godkända ansökningar'!C:C,'EPM info från ansökningar'!A:A,0),33)</f>
        <v>43952</v>
      </c>
      <c r="Q77" s="63">
        <f>INDEX('EPM info från ansökningar'!A:AN,MATCH('Godkända ansökningar'!C:C,'EPM info från ansökningar'!A:A,0),35)</f>
        <v>43982</v>
      </c>
      <c r="R77" s="65">
        <f>INDEX('EPM info från ansökningar'!A:AN,MATCH('Godkända ansökningar'!C:C,'EPM info från ansökningar'!A:A,0),38)</f>
        <v>60</v>
      </c>
      <c r="S77" s="65" t="str">
        <f>INDEX('EPM info från ansökningar'!A:AN,MATCH('Godkända ansökningar'!C:C,'EPM info från ansökningar'!A:A,0),39)</f>
        <v>Nej</v>
      </c>
      <c r="T77" t="str">
        <f>INDEX('EPM info från ansökningar'!A:AN,MATCH('Godkända ansökningar'!C:C,'EPM info från ansökningar'!A:A,0),40)</f>
        <v>Nej</v>
      </c>
      <c r="U77" t="str">
        <f>INDEX('EPM diarie'!D:F,MATCH('Godkända ansökningar'!C:C,'EPM diarie'!D:D,0),3)</f>
        <v>Karin Pettersson</v>
      </c>
    </row>
    <row r="78" spans="1:21" ht="14.25" x14ac:dyDescent="0.45">
      <c r="A78" s="34" t="s">
        <v>194</v>
      </c>
      <c r="B78" s="34" t="s">
        <v>201</v>
      </c>
      <c r="C78" s="34" t="s">
        <v>700</v>
      </c>
      <c r="D78" s="34" t="s">
        <v>701</v>
      </c>
      <c r="E78" s="41" t="str">
        <f>INDEX('EPM info från ansökningar'!A:AN,MATCH('Godkända ansökningar'!C:C,'EPM info från ansökningar'!A:A,0),29)</f>
        <v>Kunskap om förekomst av bakteriella infektioner hos patienter med covid-19 är begränsad. Erfarenheter från tidigare viruspandemier visar att antibiotika används ofta och med stora, negativa, konsekvenser för antibiotikaresistensutvecklingen.
Infektion med SARS-COV-2, covid-19, ger i majoriteten av fallen (&gt;80 procent) en mild övre luftvägsinfektion. En minoritet av patienterna får en svårare sjukdomsbild och behöver sjukhusvård. 
En del patienter, oklart hur många, får en viral pneumonit med syrgasbehov och typisk lungröntgenbild.
Kliniskt är det förenat med svårigheter att hos sjukhusvårdade patienter differentiera mellan viral pneumonit och sekundär bakteriell pneumoni med behov av antibiotika.
Således är det både kliniskt och laboratoriemässigt en grannlaga uppgift att särskilja viral från bakteriell sjukdom. Till hjälp används luftvägsodlingar, blododling, specifika inflammationsmarkörer som procalcitonin (dock oklart om särskiljande förmåga) röntgen och kliniskt förlopp.
Merparten av patienterna erhåller antibiotika trots att hållpunkter för bakteriell infektion inte föreligger. Detta pga tillståndets allvarliga karaktär.  Med tanke på redan förekommande antibiotikaresistensutveckling är detta oroväckande. Ökad resistens mot antibiotika som används vid lunginflammation kan förväntas, men även för andra antibiotika.
Syftet med denna studie är att undersöka frekvens och karaktäristik av bakteriella infektioner hos patienter med covid-19-infektion och behov av inneliggande vård. Data som omfattar mikrobiologiska 
odlingar, laboratorieresultat, epidemiologi och klinik insamlas hos covid-positiva patienter i sluten vård. Därefter bedöms om patienten har en påvisad bakteriell infektion, ej påvisad bakteriell infektion, trolig bakteriell infektio eller möjligt bakteriell infektion. Studiens 
resultat kan förbättra det rationella användandet av antibiotika vid covid-19 infektion och samtidigt påverka antibiotikaresistensutvecklingen.</v>
      </c>
      <c r="F78" s="34" t="s">
        <v>61</v>
      </c>
      <c r="G78" s="33">
        <v>43971</v>
      </c>
      <c r="H78" s="34" t="s">
        <v>212</v>
      </c>
      <c r="I78" t="s">
        <v>165</v>
      </c>
      <c r="J78" t="str">
        <f>IF(INDEX('EPM info från ansökningar'!A:AN,MATCH('Godkända ansökningar'!C:C,'EPM info från ansökningar'!A:A,0),7)=0,"",INDEX('EPM info från ansökningar'!A:AN,MATCH('Godkända ansökningar'!C:C,'EPM info från ansökningar'!A:A,0),7))</f>
        <v/>
      </c>
      <c r="K78" t="str">
        <f>IF(INDEX('EPM info från ansökningar'!A:AN,MATCH('Godkända ansökningar'!C:C,'EPM info från ansökningar'!A:A,0),8)=0,"",INDEX('EPM info från ansökningar'!A:AN,MATCH('Godkända ansökningar'!C:C,'EPM info från ansökningar'!A:A,0),8))</f>
        <v/>
      </c>
      <c r="L78" t="str">
        <f>IF(INDEX('EPM info från ansökningar'!A:AN,MATCH('Godkända ansökningar'!C:C,'EPM info från ansökningar'!A:A,0),9)=0,"",INDEX('EPM info från ansökningar'!A:AN,MATCH('Godkända ansökningar'!C:C,'EPM info från ansökningar'!A:A,0),9))</f>
        <v/>
      </c>
      <c r="M78" t="str">
        <f>IF(INDEX('EPM info från ansökningar'!A:AN,MATCH('Godkända ansökningar'!C:C,'EPM info från ansökningar'!A:A,0),10)=0,"",INDEX('EPM info från ansökningar'!A:AN,MATCH('Godkända ansökningar'!C:C,'EPM info från ansökningar'!A:A,0),10))</f>
        <v/>
      </c>
      <c r="N78" t="str">
        <f>IF(INDEX('EPM info från ansökningar'!A:AN,MATCH('Godkända ansökningar'!C:C,'EPM info från ansökningar'!A:A,0),11)=0,"",INDEX('EPM info från ansökningar'!A:AN,MATCH('Godkända ansökningar'!C:C,'EPM info från ansökningar'!A:A,0),11))</f>
        <v>Västra</v>
      </c>
      <c r="O78" t="str">
        <f>IF(INDEX('EPM info från ansökningar'!A:AN,MATCH('Godkända ansökningar'!C:C,'EPM info från ansökningar'!A:A,0),12)=0,"",INDEX('EPM info från ansökningar'!A:AN,MATCH('Godkända ansökningar'!C:C,'EPM info från ansökningar'!A:A,0),12))</f>
        <v/>
      </c>
      <c r="P78" s="63">
        <f>INDEX('EPM info från ansökningar'!A:AN,MATCH('Godkända ansökningar'!C:C,'EPM info från ansökningar'!A:A,0),33)</f>
        <v>43983</v>
      </c>
      <c r="Q78" s="63">
        <f>INDEX('EPM info från ansökningar'!A:AN,MATCH('Godkända ansökningar'!C:C,'EPM info från ansökningar'!A:A,0),35)</f>
        <v>44347</v>
      </c>
      <c r="R78" s="65" t="str">
        <f>INDEX('EPM info från ansökningar'!A:AN,MATCH('Godkända ansökningar'!C:C,'EPM info från ansökningar'!A:A,0),38)</f>
        <v>Oklart</v>
      </c>
      <c r="S78" s="65" t="str">
        <f>INDEX('EPM info från ansökningar'!A:AN,MATCH('Godkända ansökningar'!C:C,'EPM info från ansökningar'!A:A,0),39)</f>
        <v>Ja</v>
      </c>
      <c r="T78" t="str">
        <f>INDEX('EPM info från ansökningar'!A:AN,MATCH('Godkända ansökningar'!C:C,'EPM info från ansökningar'!A:A,0),40)</f>
        <v>Nej</v>
      </c>
      <c r="U78" t="str">
        <f>INDEX('EPM diarie'!D:F,MATCH('Godkända ansökningar'!C:C,'EPM diarie'!D:D,0),3)</f>
        <v>Gunnar Jacobsson</v>
      </c>
    </row>
    <row r="79" spans="1:21" ht="14.25" x14ac:dyDescent="0.45">
      <c r="A79" s="34" t="s">
        <v>194</v>
      </c>
      <c r="B79" s="34" t="s">
        <v>201</v>
      </c>
      <c r="C79" s="34" t="s">
        <v>703</v>
      </c>
      <c r="D79" s="34" t="s">
        <v>704</v>
      </c>
      <c r="E79" s="41" t="str">
        <f>INDEX('EPM info från ansökningar'!A:AN,MATCH('Godkända ansökningar'!C:C,'EPM info från ansökningar'!A:A,0),29)</f>
        <v>Coronapandemin är en världsomfattande kris där tusentals dödsfall rapporteras under en längre tid vilket innebär att döden blir påtaglig med stor exponering i media och påverkan kan förväntas ske i ett otal samhällssfärer. Detta projekt fokuserar på konsekvenser av den pågående pandemin för patienter som bor i eget hem och får avancerad palliativ hemsjukvård samt deras närstående. Projektet har 
initierats av följande kliniska frågor:
•          Vilka erfarenheter av ett yttre hot i form av pandemi har patienter och närstående?
•          Vilka strategier kan underlätta för patienter?
•          Hur kan förståelse för patienters reaktioner, känslor och tankar i en sådan situation ökas?
•          Påverkas patientens livssituation i det dagliga livet i och med pandemin, i så fall hur?
En patient med livshotande sjukdom lever under sin sjukdomstid med döden som ett reellt hot. Vad händer med den personen när den drabbas av ytterligare ett hot mot livet i form av en pandemi? 
Hotet mot livet  är kännbart för alla men för den redan sjuka patienten blir det ytterligare ett hot som tillkommer. Kan nya reaktioner, rädslor och farhågor uppkomma? Hur påverkar det de existentiella tankarna såväl som den förändrade sociala situationen i vardagslivet som kan bli följden av pandemin?</v>
      </c>
      <c r="F79" s="34" t="s">
        <v>61</v>
      </c>
      <c r="G79" s="33">
        <v>43999</v>
      </c>
      <c r="H79" s="34" t="s">
        <v>212</v>
      </c>
      <c r="I79" t="s">
        <v>165</v>
      </c>
      <c r="J79" t="str">
        <f>IF(INDEX('EPM info från ansökningar'!A:AN,MATCH('Godkända ansökningar'!C:C,'EPM info från ansökningar'!A:A,0),7)=0,"",INDEX('EPM info från ansökningar'!A:AN,MATCH('Godkända ansökningar'!C:C,'EPM info från ansökningar'!A:A,0),7))</f>
        <v/>
      </c>
      <c r="K79" t="str">
        <f>IF(INDEX('EPM info från ansökningar'!A:AN,MATCH('Godkända ansökningar'!C:C,'EPM info från ansökningar'!A:A,0),8)=0,"",INDEX('EPM info från ansökningar'!A:AN,MATCH('Godkända ansökningar'!C:C,'EPM info från ansökningar'!A:A,0),8))</f>
        <v/>
      </c>
      <c r="L79" t="str">
        <f>IF(INDEX('EPM info från ansökningar'!A:AN,MATCH('Godkända ansökningar'!C:C,'EPM info från ansökningar'!A:A,0),9)=0,"",INDEX('EPM info från ansökningar'!A:AN,MATCH('Godkända ansökningar'!C:C,'EPM info från ansökningar'!A:A,0),9))</f>
        <v/>
      </c>
      <c r="M79" t="str">
        <f>IF(INDEX('EPM info från ansökningar'!A:AN,MATCH('Godkända ansökningar'!C:C,'EPM info från ansökningar'!A:A,0),10)=0,"",INDEX('EPM info från ansökningar'!A:AN,MATCH('Godkända ansökningar'!C:C,'EPM info från ansökningar'!A:A,0),10))</f>
        <v/>
      </c>
      <c r="N79" t="str">
        <f>IF(INDEX('EPM info från ansökningar'!A:AN,MATCH('Godkända ansökningar'!C:C,'EPM info från ansökningar'!A:A,0),11)=0,"",INDEX('EPM info från ansökningar'!A:AN,MATCH('Godkända ansökningar'!C:C,'EPM info från ansökningar'!A:A,0),11))</f>
        <v>Västra</v>
      </c>
      <c r="O79" t="str">
        <f>IF(INDEX('EPM info från ansökningar'!A:AN,MATCH('Godkända ansökningar'!C:C,'EPM info från ansökningar'!A:A,0),12)=0,"",INDEX('EPM info från ansökningar'!A:AN,MATCH('Godkända ansökningar'!C:C,'EPM info från ansökningar'!A:A,0),12))</f>
        <v/>
      </c>
      <c r="P79" s="63">
        <f>INDEX('EPM info från ansökningar'!A:AN,MATCH('Godkända ansökningar'!C:C,'EPM info från ansökningar'!A:A,0),33)</f>
        <v>43999</v>
      </c>
      <c r="Q79" s="63">
        <f>INDEX('EPM info från ansökningar'!A:AN,MATCH('Godkända ansökningar'!C:C,'EPM info från ansökningar'!A:A,0),35)</f>
        <v>44364</v>
      </c>
      <c r="R79" s="65">
        <f>INDEX('EPM info från ansökningar'!A:AN,MATCH('Godkända ansökningar'!C:C,'EPM info från ansökningar'!A:A,0),38)</f>
        <v>50</v>
      </c>
      <c r="S79" s="65" t="str">
        <f>INDEX('EPM info från ansökningar'!A:AN,MATCH('Godkända ansökningar'!C:C,'EPM info från ansökningar'!A:A,0),39)</f>
        <v>Nej</v>
      </c>
      <c r="T79" t="str">
        <f>INDEX('EPM info från ansökningar'!A:AN,MATCH('Godkända ansökningar'!C:C,'EPM info från ansökningar'!A:A,0),40)</f>
        <v>Nej</v>
      </c>
      <c r="U79" t="str">
        <f>INDEX('EPM diarie'!D:F,MATCH('Godkända ansökningar'!C:C,'EPM diarie'!D:D,0),3)</f>
        <v>Inger Benkel</v>
      </c>
    </row>
    <row r="80" spans="1:21" ht="14.25" x14ac:dyDescent="0.45">
      <c r="A80" s="34" t="s">
        <v>194</v>
      </c>
      <c r="B80" s="34" t="s">
        <v>201</v>
      </c>
      <c r="C80" s="34" t="s">
        <v>710</v>
      </c>
      <c r="D80" s="34" t="s">
        <v>711</v>
      </c>
      <c r="E80" s="41" t="str">
        <f>INDEX('EPM info från ansökningar'!A:AN,MATCH('Godkända ansökningar'!C:C,'EPM info från ansökningar'!A:A,0),29)</f>
        <v>Epidemiologisk beskrivning av intensivvårdade patienter med COVID-19: den Svenska SIRI-populationen
Infektion med coronaviruset Sars-CoV-2 orsakar sjukdomen COVID-19 vilken kan ge symtom från många organsystem. Infektionen har spridit sig över världen och är klassad som en pandemi. En andel av 
COVID- 19-sjuka personer blir så sjuka att de behöver intensivvård. Lite är känt om hur dessa individer skiljer sig från individer som inte behöver intensivvård. I dessa studier vill vi undersöka de personer som hittills vårdats på intensivvårdsavdelning i Sverige med COVID-19 och kartlägga skillnader i underliggande sjukdomar jämfört med kontrollpersoner av samma kön och ålder. 
Vidare vill vi beskriva omfattningen och karaktären av intensivvården som denna grupp behövt. Vi vill också undersöka om användning av ACE- hämmare utgör en riskfaktor för kritisk COVID-19-sjukdom. I ett senare skede vill vi göra ett ytterligare data uttag där vi undersöker 
utfallet på längre sikt inklusive, nytllkomna diagnoser, livskvalitetdata, uppgifter om sjukskrivning samt läkmedelsbehandling
Detta avser vi göra genom att kombinera uppgifter från flera register: Svenska intensivvårdsregistret, Patentregistret, Läkemedelsregistret och Försäkringskassan. Vidare tar vi hjälp av Statistikmyndigheten för att få en kontrollgrupp samt dödsdatum för de som avlidit.
Vi hoppas kunna identifiera viktiga riskfaktorer för intensivvårdskrävande sjuklighet och även kunna avfärda några riskfaktorer från andra undersökningar där man inte tagit hänsyn till patienternas ålder.</v>
      </c>
      <c r="F80" s="34" t="s">
        <v>263</v>
      </c>
      <c r="G80" s="33">
        <v>43963</v>
      </c>
      <c r="H80" s="34" t="s">
        <v>212</v>
      </c>
      <c r="I80" t="s">
        <v>162</v>
      </c>
      <c r="J80" t="str">
        <f>IF(INDEX('EPM info från ansökningar'!A:AN,MATCH('Godkända ansökningar'!C:C,'EPM info från ansökningar'!A:A,0),7)=0,"",INDEX('EPM info från ansökningar'!A:AN,MATCH('Godkända ansökningar'!C:C,'EPM info från ansökningar'!A:A,0),7))</f>
        <v/>
      </c>
      <c r="K80" t="str">
        <f>IF(INDEX('EPM info från ansökningar'!A:AN,MATCH('Godkända ansökningar'!C:C,'EPM info från ansökningar'!A:A,0),8)=0,"",INDEX('EPM info från ansökningar'!A:AN,MATCH('Godkända ansökningar'!C:C,'EPM info från ansökningar'!A:A,0),8))</f>
        <v>Uppsala-Örebro</v>
      </c>
      <c r="L80" t="str">
        <f>IF(INDEX('EPM info från ansökningar'!A:AN,MATCH('Godkända ansökningar'!C:C,'EPM info från ansökningar'!A:A,0),9)=0,"",INDEX('EPM info från ansökningar'!A:AN,MATCH('Godkända ansökningar'!C:C,'EPM info från ansökningar'!A:A,0),9))</f>
        <v/>
      </c>
      <c r="M80" t="str">
        <f>IF(INDEX('EPM info från ansökningar'!A:AN,MATCH('Godkända ansökningar'!C:C,'EPM info från ansökningar'!A:A,0),10)=0,"",INDEX('EPM info från ansökningar'!A:AN,MATCH('Godkända ansökningar'!C:C,'EPM info från ansökningar'!A:A,0),10))</f>
        <v/>
      </c>
      <c r="N80" t="str">
        <f>IF(INDEX('EPM info från ansökningar'!A:AN,MATCH('Godkända ansökningar'!C:C,'EPM info från ansökningar'!A:A,0),11)=0,"",INDEX('EPM info från ansökningar'!A:AN,MATCH('Godkända ansökningar'!C:C,'EPM info från ansökningar'!A:A,0),11))</f>
        <v/>
      </c>
      <c r="O80" t="str">
        <f>IF(INDEX('EPM info från ansökningar'!A:AN,MATCH('Godkända ansökningar'!C:C,'EPM info från ansökningar'!A:A,0),12)=0,"",INDEX('EPM info från ansökningar'!A:AN,MATCH('Godkända ansökningar'!C:C,'EPM info från ansökningar'!A:A,0),12))</f>
        <v/>
      </c>
      <c r="P80" s="63">
        <f>INDEX('EPM info från ansökningar'!A:AN,MATCH('Godkända ansökningar'!C:C,'EPM info från ansökningar'!A:A,0),33)</f>
        <v>43955</v>
      </c>
      <c r="Q80" s="63" t="str">
        <f>INDEX('EPM info från ansökningar'!A:AN,MATCH('Godkända ansökningar'!C:C,'EPM info från ansökningar'!A:A,0),35)</f>
        <v>Oklart</v>
      </c>
      <c r="R80" s="65">
        <f>INDEX('EPM info från ansökningar'!A:AN,MATCH('Godkända ansökningar'!C:C,'EPM info från ansökningar'!A:A,0),38)</f>
        <v>650</v>
      </c>
      <c r="S80" s="65" t="str">
        <f>INDEX('EPM info från ansökningar'!A:AN,MATCH('Godkända ansökningar'!C:C,'EPM info från ansökningar'!A:A,0),39)</f>
        <v>Nej</v>
      </c>
      <c r="T80" t="str">
        <f>INDEX('EPM info från ansökningar'!A:AN,MATCH('Godkända ansökningar'!C:C,'EPM info från ansökningar'!A:A,0),40)</f>
        <v>Ja</v>
      </c>
      <c r="U80" t="str">
        <f>INDEX('EPM diarie'!D:F,MATCH('Godkända ansökningar'!C:C,'EPM diarie'!D:D,0),3)</f>
        <v>Miklós Lipcsey</v>
      </c>
    </row>
    <row r="81" spans="1:21" ht="14.25" x14ac:dyDescent="0.45">
      <c r="A81" s="34" t="s">
        <v>194</v>
      </c>
      <c r="B81" s="34" t="s">
        <v>201</v>
      </c>
      <c r="C81" s="34" t="s">
        <v>713</v>
      </c>
      <c r="D81" s="34" t="s">
        <v>714</v>
      </c>
      <c r="E81" s="41" t="str">
        <f>INDEX('EPM info från ansökningar'!A:AN,MATCH('Godkända ansökningar'!C:C,'EPM info från ansökningar'!A:A,0),29)</f>
        <v>Den nya coronavirus (Covid-19) pandemin kommer drabba äldre mer än andra grupper och kommer anstränga resurser inom vården. Den pandemiska situationen och behov att isolera de som är smitta  
e kan påverka rutiner för geriatrisk vård, rehabilitering och palliativ vård. Ett antal potentiella behandlingar för Covid-19 har identifierats, och några kan komma att appliceras direkt, ibland utan ordentlig vetenskaplig evidens. Samtidigt finns hypoteser om att några behandlingar som äldre tar för annan komorbiditet (såsom diabetes eller hypertoni) kan påverka utfall vid Covid-19. Det finns ett akut behov att utvärdera hur vård och behandling för Covid-19 ser ut på geriatriska kliniker i Sverige, följa upp hur experimentella behandlingar fungerar hos äldre och utvärdera om vissa andra 
läkemedel kan ha effekt på Covid-19 samt vilka faktorer (tex typ av komorbiditet, skörhet, funktionsnivå) som ev kan predicera utfall.
Vi vill genomföra en kohortstudie som kommer att samla information om vård och behandling av Covid-19. Det kommer inkludera tidigare samsjuklighet och behandling, prov från blod, urin, nasopharynx och andra undersökningar (tex lungröntgen), skattning av skörhet och ADL mm, som görs i utredande och behandlande syfte under sjukhusvistelsen, omvårdnad och behandling (inklusive 
rehabilitering och palliativ vård om aktuellt) och utfall. Syftet med studie är få ett bättre överblick över hur personer med Covid-19 patienter på geriatriska kliniker vårdas i Stockholm, vilken vård som ges och försöka identifiera hur olika behandlingar och vård påverkar utfall. Vi vill även identifiera faktorer som påverkar prognosen av Covid-19, inklusive behandling som sätts in för Covid-19 och hur behandling för övriga komorbiditeer påverkar utfall vid Covid-19.</v>
      </c>
      <c r="F81" s="34" t="s">
        <v>406</v>
      </c>
      <c r="G81" s="33">
        <v>43971</v>
      </c>
      <c r="H81" s="34" t="s">
        <v>212</v>
      </c>
      <c r="I81" t="s">
        <v>163</v>
      </c>
      <c r="J81" t="str">
        <f>IF(INDEX('EPM info från ansökningar'!A:AN,MATCH('Godkända ansökningar'!C:C,'EPM info från ansökningar'!A:A,0),7)=0,"",INDEX('EPM info från ansökningar'!A:AN,MATCH('Godkända ansökningar'!C:C,'EPM info från ansökningar'!A:A,0),7))</f>
        <v/>
      </c>
      <c r="K81" t="str">
        <f>IF(INDEX('EPM info från ansökningar'!A:AN,MATCH('Godkända ansökningar'!C:C,'EPM info från ansökningar'!A:A,0),8)=0,"",INDEX('EPM info från ansökningar'!A:AN,MATCH('Godkända ansökningar'!C:C,'EPM info från ansökningar'!A:A,0),8))</f>
        <v/>
      </c>
      <c r="L81" t="str">
        <f>IF(INDEX('EPM info från ansökningar'!A:AN,MATCH('Godkända ansökningar'!C:C,'EPM info från ansökningar'!A:A,0),9)=0,"",INDEX('EPM info från ansökningar'!A:AN,MATCH('Godkända ansökningar'!C:C,'EPM info från ansökningar'!A:A,0),9))</f>
        <v>Stockholms</v>
      </c>
      <c r="M81" t="str">
        <f>IF(INDEX('EPM info från ansökningar'!A:AN,MATCH('Godkända ansökningar'!C:C,'EPM info från ansökningar'!A:A,0),10)=0,"",INDEX('EPM info från ansökningar'!A:AN,MATCH('Godkända ansökningar'!C:C,'EPM info från ansökningar'!A:A,0),10))</f>
        <v/>
      </c>
      <c r="N81" t="str">
        <f>IF(INDEX('EPM info från ansökningar'!A:AN,MATCH('Godkända ansökningar'!C:C,'EPM info från ansökningar'!A:A,0),11)=0,"",INDEX('EPM info från ansökningar'!A:AN,MATCH('Godkända ansökningar'!C:C,'EPM info från ansökningar'!A:A,0),11))</f>
        <v/>
      </c>
      <c r="O81" t="str">
        <f>IF(INDEX('EPM info från ansökningar'!A:AN,MATCH('Godkända ansökningar'!C:C,'EPM info från ansökningar'!A:A,0),12)=0,"",INDEX('EPM info från ansökningar'!A:AN,MATCH('Godkända ansökningar'!C:C,'EPM info från ansökningar'!A:A,0),12))</f>
        <v/>
      </c>
      <c r="P81" s="63">
        <f>INDEX('EPM info från ansökningar'!A:AN,MATCH('Godkända ansökningar'!C:C,'EPM info från ansökningar'!A:A,0),33)</f>
        <v>43971</v>
      </c>
      <c r="Q81" s="63">
        <f>INDEX('EPM info från ansökningar'!A:AN,MATCH('Godkända ansökningar'!C:C,'EPM info från ansökningar'!A:A,0),35)</f>
        <v>44926</v>
      </c>
      <c r="R81" s="65" t="str">
        <f>INDEX('EPM info från ansökningar'!A:AN,MATCH('Godkända ansökningar'!C:C,'EPM info från ansökningar'!A:A,0),38)</f>
        <v>Oklart</v>
      </c>
      <c r="S81" s="65" t="str">
        <f>INDEX('EPM info från ansökningar'!A:AN,MATCH('Godkända ansökningar'!C:C,'EPM info från ansökningar'!A:A,0),39)</f>
        <v>Nej</v>
      </c>
      <c r="T81" t="str">
        <f>INDEX('EPM info från ansökningar'!A:AN,MATCH('Godkända ansökningar'!C:C,'EPM info från ansökningar'!A:A,0),40)</f>
        <v>Ja</v>
      </c>
      <c r="U81" t="str">
        <f>INDEX('EPM diarie'!D:F,MATCH('Godkända ansökningar'!C:C,'EPM diarie'!D:D,0),3)</f>
        <v>Maria Eriksdotter</v>
      </c>
    </row>
    <row r="82" spans="1:21" ht="14.25" x14ac:dyDescent="0.45">
      <c r="A82" s="34" t="s">
        <v>194</v>
      </c>
      <c r="B82" s="34" t="s">
        <v>201</v>
      </c>
      <c r="C82" s="34" t="s">
        <v>716</v>
      </c>
      <c r="D82" s="34" t="s">
        <v>717</v>
      </c>
      <c r="E82" s="41" t="str">
        <f>INDEX('EPM info från ansökningar'!A:AN,MATCH('Godkända ansökningar'!C:C,'EPM info från ansökningar'!A:A,0),29)</f>
        <v>Antalet personer som insjuknat i Covid-19 har ökat och hälso- och sjukvårdspersonal som vårdar denna patientgrupp har en avgörande roll under krisen. Rehabilitering och vård av dessa patienter handlar bland annat om stöd när det gäller andningsvård, lägesändringar, mobilisering, aktiviteter och urträning ur respirator, nutrionsbehandling, psykosocialt stöd till patienter och närstående samt planering inför utskrivning. Eftersom patienter med Covid-19 måste vara isolerade på sjukhus och närstående har besöksförbud löper både patienter och närstående en ökad risk för psykisk påfrestning, då personalen pga högt vårdtryck och brist på skyddsutrustning inte kan ge sedvanligt psykosocialt omhändertagande.
Vårdpersonal är i sig en grupp som är särskilt belastad under en pandemi av den dignitet som COVID-19 medför.
Det saknas idag kunskap om hur rehabilitering och vård bäst kan ges för patienter med Covid-19 och deras närstående samt hur personalen som arbetar med dessa hanterar de känslomässiga och praktiska
konsekvenserna av krisen. Projektet kommer därför ta ett brett grepp om den rehabilitering och vård som ges på Karolinska Universitetssjukhuset med fokus på andnings- och röstfunktion, aktivitetsförmåga, fysisik kapacitet och aktivitet, nutrionsbehandling samt psykosocialt omhändertagande och konsekvenser. Data
kommer samlas in via journalgranskning av patientdata, samt enkäter och intervjuer med patienter, närstående och personal som arbetar med Covid-19. Därtill kommer en enkätundersökning göras för att
studera hur öppenvård kunnat bedrivas med patienter som inte har Covid-19.</v>
      </c>
      <c r="F82" s="34" t="s">
        <v>34</v>
      </c>
      <c r="G82" s="33">
        <v>43984</v>
      </c>
      <c r="H82" s="34" t="s">
        <v>212</v>
      </c>
      <c r="I82" t="s">
        <v>163</v>
      </c>
      <c r="J82" t="str">
        <f>IF(INDEX('EPM info från ansökningar'!A:AN,MATCH('Godkända ansökningar'!C:C,'EPM info från ansökningar'!A:A,0),7)=0,"",INDEX('EPM info från ansökningar'!A:AN,MATCH('Godkända ansökningar'!C:C,'EPM info från ansökningar'!A:A,0),7))</f>
        <v/>
      </c>
      <c r="K82" t="str">
        <f>IF(INDEX('EPM info från ansökningar'!A:AN,MATCH('Godkända ansökningar'!C:C,'EPM info från ansökningar'!A:A,0),8)=0,"",INDEX('EPM info från ansökningar'!A:AN,MATCH('Godkända ansökningar'!C:C,'EPM info från ansökningar'!A:A,0),8))</f>
        <v/>
      </c>
      <c r="L82" t="str">
        <f>IF(INDEX('EPM info från ansökningar'!A:AN,MATCH('Godkända ansökningar'!C:C,'EPM info från ansökningar'!A:A,0),9)=0,"",INDEX('EPM info från ansökningar'!A:AN,MATCH('Godkända ansökningar'!C:C,'EPM info från ansökningar'!A:A,0),9))</f>
        <v>Stockholms</v>
      </c>
      <c r="M82" t="str">
        <f>IF(INDEX('EPM info från ansökningar'!A:AN,MATCH('Godkända ansökningar'!C:C,'EPM info från ansökningar'!A:A,0),10)=0,"",INDEX('EPM info från ansökningar'!A:AN,MATCH('Godkända ansökningar'!C:C,'EPM info från ansökningar'!A:A,0),10))</f>
        <v/>
      </c>
      <c r="N82" t="str">
        <f>IF(INDEX('EPM info från ansökningar'!A:AN,MATCH('Godkända ansökningar'!C:C,'EPM info från ansökningar'!A:A,0),11)=0,"",INDEX('EPM info från ansökningar'!A:AN,MATCH('Godkända ansökningar'!C:C,'EPM info från ansökningar'!A:A,0),11))</f>
        <v/>
      </c>
      <c r="O82" t="str">
        <f>IF(INDEX('EPM info från ansökningar'!A:AN,MATCH('Godkända ansökningar'!C:C,'EPM info från ansökningar'!A:A,0),12)=0,"",INDEX('EPM info från ansökningar'!A:AN,MATCH('Godkända ansökningar'!C:C,'EPM info från ansökningar'!A:A,0),12))</f>
        <v/>
      </c>
      <c r="P82" s="63">
        <f>INDEX('EPM info från ansökningar'!A:AN,MATCH('Godkända ansökningar'!C:C,'EPM info från ansökningar'!A:A,0),33)</f>
        <v>43984</v>
      </c>
      <c r="Q82" s="63">
        <f>INDEX('EPM info från ansökningar'!A:AN,MATCH('Godkända ansökningar'!C:C,'EPM info från ansökningar'!A:A,0),35)</f>
        <v>44561</v>
      </c>
      <c r="R82" s="65">
        <f>INDEX('EPM info från ansökningar'!A:AN,MATCH('Godkända ansökningar'!C:C,'EPM info från ansökningar'!A:A,0),38)</f>
        <v>1450</v>
      </c>
      <c r="S82" s="65" t="str">
        <f>INDEX('EPM info från ansökningar'!A:AN,MATCH('Godkända ansökningar'!C:C,'EPM info från ansökningar'!A:A,0),39)</f>
        <v>Nej</v>
      </c>
      <c r="T82" t="str">
        <f>INDEX('EPM info från ansökningar'!A:AN,MATCH('Godkända ansökningar'!C:C,'EPM info från ansökningar'!A:A,0),40)</f>
        <v>Ja</v>
      </c>
      <c r="U82" t="str">
        <f>INDEX('EPM diarie'!D:F,MATCH('Godkända ansökningar'!C:C,'EPM diarie'!D:D,0),3)</f>
        <v>Malin Nygren-Bonnier</v>
      </c>
    </row>
    <row r="83" spans="1:21" ht="14.25" x14ac:dyDescent="0.45">
      <c r="A83" s="34" t="s">
        <v>194</v>
      </c>
      <c r="B83" s="34" t="s">
        <v>201</v>
      </c>
      <c r="C83" s="34" t="s">
        <v>719</v>
      </c>
      <c r="D83" s="34" t="s">
        <v>720</v>
      </c>
      <c r="E83" s="41" t="str">
        <f>INDEX('EPM info från ansökningar'!A:AN,MATCH('Godkända ansökningar'!C:C,'EPM info från ansökningar'!A:A,0),29)</f>
        <v>Viruset som kallas Severe acute respiratory syndrome coronavirus 2 (SARS-CoV-2) orsakar sjukdomen Coronavirus disease 2019 (COVID-19). Sjukdomen är anmälningspliktig enligt Smittskyddslagen. Anmälda fall registreras i ett nationellt webbaserat anmälningssystem (SmiNet). Därmed finns information om samtliga diagnostiserade COVID-19 fall hos Folkhälsomyndigheten sedan 1 Februari 2020.
COVID-19 karaktäriseras av feber, hosta, andfåddhet och vid svåra fall även behov av syrgas och mekanisk ventilation. De individer som har haft störst risk att hamna i mekanisk ventilation är de med underliggande lung- och hjärt-kärlsjukdomar samt äldre. Vissa COVID-19 uppvisar dock symptom på hjärtskada och några har avlidit av hjärtinfarktpatienter trots att de inte haft hjärt-kärlsjukdomar tidigare. Det finns även anekdotisk information om att patienter har ökad trombosrisk. Dock vet man i nuläget inte vilka riskfaktorer som är allvarligast.
Personnummer från COVID-19 SmiNet kommer korsköras mot register från statistiska centralbyrån för att ta fram fyra kontroller för varje patient matchat mot ålder, kön och region, samt mot register från
Socialstyrelsen och Svenska Intensivvårdsregistret. All information lämnas ut pseudonymiserat. Infektionssjukdomar har tidigare visats öka risken för hjärt- kärlsjukdomar och blodproppar. I vårt
forskningsprojekt kommer vi att undersöka om COVID-19 ökar risken för hjärt-kärlsjukdomar och blodproppar.
Med logistisk regression kommer vi att undersöka de faktorer (t.ex. diabetes, högt blodtryck) som har samband med svår (behov av intensivvård) eller dödlig COVID-19. Vi kommer även undersöka om
socioekonomiska faktorer eller komorbiditet skiljer sig mellan COVID-19 patienter och befolkningen i stort genom att jämföra matchade kontroller för varje patient. Vårt syfte är att fastställa om patienter med COVID-19 har större risk för blodproppar och
hjärtkärlhändelser samt undersöka vilka faktorer har samband med insjuknande i COVID-19.</v>
      </c>
      <c r="F83" s="34" t="s">
        <v>221</v>
      </c>
      <c r="G83" s="33">
        <v>43963</v>
      </c>
      <c r="H83" s="34" t="s">
        <v>212</v>
      </c>
      <c r="I83" t="s">
        <v>161</v>
      </c>
      <c r="J83" t="str">
        <f>IF(INDEX('EPM info från ansökningar'!A:AN,MATCH('Godkända ansökningar'!C:C,'EPM info från ansökningar'!A:A,0),7)=0,"",INDEX('EPM info från ansökningar'!A:AN,MATCH('Godkända ansökningar'!C:C,'EPM info från ansökningar'!A:A,0),7))</f>
        <v>Norra</v>
      </c>
      <c r="K83" t="str">
        <f>IF(INDEX('EPM info från ansökningar'!A:AN,MATCH('Godkända ansökningar'!C:C,'EPM info från ansökningar'!A:A,0),8)=0,"",INDEX('EPM info från ansökningar'!A:AN,MATCH('Godkända ansökningar'!C:C,'EPM info från ansökningar'!A:A,0),8))</f>
        <v/>
      </c>
      <c r="L83" t="str">
        <f>IF(INDEX('EPM info från ansökningar'!A:AN,MATCH('Godkända ansökningar'!C:C,'EPM info från ansökningar'!A:A,0),9)=0,"",INDEX('EPM info från ansökningar'!A:AN,MATCH('Godkända ansökningar'!C:C,'EPM info från ansökningar'!A:A,0),9))</f>
        <v/>
      </c>
      <c r="M83" t="str">
        <f>IF(INDEX('EPM info från ansökningar'!A:AN,MATCH('Godkända ansökningar'!C:C,'EPM info från ansökningar'!A:A,0),10)=0,"",INDEX('EPM info från ansökningar'!A:AN,MATCH('Godkända ansökningar'!C:C,'EPM info från ansökningar'!A:A,0),10))</f>
        <v/>
      </c>
      <c r="N83" t="str">
        <f>IF(INDEX('EPM info från ansökningar'!A:AN,MATCH('Godkända ansökningar'!C:C,'EPM info från ansökningar'!A:A,0),11)=0,"",INDEX('EPM info från ansökningar'!A:AN,MATCH('Godkända ansökningar'!C:C,'EPM info från ansökningar'!A:A,0),11))</f>
        <v/>
      </c>
      <c r="O83" t="str">
        <f>IF(INDEX('EPM info från ansökningar'!A:AN,MATCH('Godkända ansökningar'!C:C,'EPM info från ansökningar'!A:A,0),12)=0,"",INDEX('EPM info från ansökningar'!A:AN,MATCH('Godkända ansökningar'!C:C,'EPM info från ansökningar'!A:A,0),12))</f>
        <v/>
      </c>
      <c r="P83" s="63">
        <f>INDEX('EPM info från ansökningar'!A:AN,MATCH('Godkända ansökningar'!C:C,'EPM info från ansökningar'!A:A,0),33)</f>
        <v>44074</v>
      </c>
      <c r="Q83" s="63" t="str">
        <f>INDEX('EPM info från ansökningar'!A:AN,MATCH('Godkända ansökningar'!C:C,'EPM info från ansökningar'!A:A,0),35)</f>
        <v>Oklart</v>
      </c>
      <c r="R83" s="65" t="str">
        <f>INDEX('EPM info från ansökningar'!A:AN,MATCH('Godkända ansökningar'!C:C,'EPM info från ansökningar'!A:A,0),38)</f>
        <v>Oklart</v>
      </c>
      <c r="S83" s="65" t="str">
        <f>INDEX('EPM info från ansökningar'!A:AN,MATCH('Godkända ansökningar'!C:C,'EPM info från ansökningar'!A:A,0),39)</f>
        <v>Ja/Nej</v>
      </c>
      <c r="T83" t="str">
        <f>INDEX('EPM info från ansökningar'!A:AN,MATCH('Godkända ansökningar'!C:C,'EPM info från ansökningar'!A:A,0),40)</f>
        <v>Ja</v>
      </c>
      <c r="U83" t="str">
        <f>INDEX('EPM diarie'!D:F,MATCH('Godkända ansökningar'!C:C,'EPM diarie'!D:D,0),3)</f>
        <v>Anne-Marie Fors Connolly</v>
      </c>
    </row>
    <row r="84" spans="1:21" ht="14.25" x14ac:dyDescent="0.45">
      <c r="A84" s="34" t="s">
        <v>194</v>
      </c>
      <c r="B84" s="34" t="s">
        <v>195</v>
      </c>
      <c r="C84" s="34" t="s">
        <v>725</v>
      </c>
      <c r="D84" s="34" t="s">
        <v>726</v>
      </c>
      <c r="E84" s="41" t="e">
        <f>INDEX('EPM info från ansökningar'!A:AN,MATCH('Godkända ansökningar'!C:C,'EPM info från ansökningar'!A:A,0),29)</f>
        <v>#N/A</v>
      </c>
      <c r="F84" s="34" t="s">
        <v>61</v>
      </c>
      <c r="G84" s="33">
        <v>43985</v>
      </c>
      <c r="H84" s="34" t="s">
        <v>212</v>
      </c>
      <c r="I84" t="s">
        <v>165</v>
      </c>
      <c r="J84" t="e">
        <f>IF(INDEX('EPM info från ansökningar'!A:AN,MATCH('Godkända ansökningar'!C:C,'EPM info från ansökningar'!A:A,0),7)=0,"",INDEX('EPM info från ansökningar'!A:AN,MATCH('Godkända ansökningar'!C:C,'EPM info från ansökningar'!A:A,0),7))</f>
        <v>#N/A</v>
      </c>
      <c r="K84" t="e">
        <f>IF(INDEX('EPM info från ansökningar'!A:AN,MATCH('Godkända ansökningar'!C:C,'EPM info från ansökningar'!A:A,0),8)=0,"",INDEX('EPM info från ansökningar'!A:AN,MATCH('Godkända ansökningar'!C:C,'EPM info från ansökningar'!A:A,0),8))</f>
        <v>#N/A</v>
      </c>
      <c r="L84" t="e">
        <f>IF(INDEX('EPM info från ansökningar'!A:AN,MATCH('Godkända ansökningar'!C:C,'EPM info från ansökningar'!A:A,0),9)=0,"",INDEX('EPM info från ansökningar'!A:AN,MATCH('Godkända ansökningar'!C:C,'EPM info från ansökningar'!A:A,0),9))</f>
        <v>#N/A</v>
      </c>
      <c r="M84" t="e">
        <f>IF(INDEX('EPM info från ansökningar'!A:AN,MATCH('Godkända ansökningar'!C:C,'EPM info från ansökningar'!A:A,0),10)=0,"",INDEX('EPM info från ansökningar'!A:AN,MATCH('Godkända ansökningar'!C:C,'EPM info från ansökningar'!A:A,0),10))</f>
        <v>#N/A</v>
      </c>
      <c r="N84" t="e">
        <f>IF(INDEX('EPM info från ansökningar'!A:AN,MATCH('Godkända ansökningar'!C:C,'EPM info från ansökningar'!A:A,0),11)=0,"",INDEX('EPM info från ansökningar'!A:AN,MATCH('Godkända ansökningar'!C:C,'EPM info från ansökningar'!A:A,0),11))</f>
        <v>#N/A</v>
      </c>
      <c r="O84" t="e">
        <f>IF(INDEX('EPM info från ansökningar'!A:AN,MATCH('Godkända ansökningar'!C:C,'EPM info från ansökningar'!A:A,0),12)=0,"",INDEX('EPM info från ansökningar'!A:AN,MATCH('Godkända ansökningar'!C:C,'EPM info från ansökningar'!A:A,0),12))</f>
        <v>#N/A</v>
      </c>
      <c r="P84" s="63" t="e">
        <f>INDEX('EPM info från ansökningar'!A:AN,MATCH('Godkända ansökningar'!C:C,'EPM info från ansökningar'!A:A,0),33)</f>
        <v>#N/A</v>
      </c>
      <c r="Q84" s="63" t="e">
        <f>INDEX('EPM info från ansökningar'!A:AN,MATCH('Godkända ansökningar'!C:C,'EPM info från ansökningar'!A:A,0),35)</f>
        <v>#N/A</v>
      </c>
      <c r="R84" s="65" t="e">
        <f>INDEX('EPM info från ansökningar'!A:AN,MATCH('Godkända ansökningar'!C:C,'EPM info från ansökningar'!A:A,0),38)</f>
        <v>#N/A</v>
      </c>
      <c r="S84" s="65" t="e">
        <f>INDEX('EPM info från ansökningar'!A:AN,MATCH('Godkända ansökningar'!C:C,'EPM info från ansökningar'!A:A,0),39)</f>
        <v>#N/A</v>
      </c>
      <c r="T84" t="e">
        <f>INDEX('EPM info från ansökningar'!A:AN,MATCH('Godkända ansökningar'!C:C,'EPM info från ansökningar'!A:A,0),40)</f>
        <v>#N/A</v>
      </c>
      <c r="U84" t="str">
        <f>INDEX('EPM diarie'!D:F,MATCH('Godkända ansökningar'!C:C,'EPM diarie'!D:D,0),3)</f>
        <v>John Softeland</v>
      </c>
    </row>
    <row r="85" spans="1:21" ht="14.25" x14ac:dyDescent="0.45">
      <c r="A85" s="34" t="s">
        <v>194</v>
      </c>
      <c r="B85" s="34" t="s">
        <v>195</v>
      </c>
      <c r="C85" s="34" t="s">
        <v>728</v>
      </c>
      <c r="D85" s="34" t="s">
        <v>729</v>
      </c>
      <c r="E85" s="41" t="str">
        <f>INDEX('EPM info från ansökningar'!A:AN,MATCH('Godkända ansökningar'!C:C,'EPM info från ansökningar'!A:A,0),29)</f>
        <v>Just nu pågår en pandemi med viruset SARS-CoV-2 (Severe acute respiratory syndrome coronavirus 2) som orsakar sjukdomen Covid-19. Mellan 31 december 2019 och 18 April 2020 har 2 240 000 fall av 
Covid-19 rapporterats, inklusive 154 000 dödsfall och antalet smittade ökar snabbt i Sverige och hela världen. I Sverige har under samma tidsperiod 13 822 sjukdomsfall och 1511 dödsfall hos smittade rapporterats.
Smittan är sannolikt fortfarande relativt sällsynt bland barn med cancer i Uppsala med enstaka positiva fall rapporterade, men ökar konstant. Majoriteten av de insjuknade, speciellt barn drabbas 
av lindrig sjukdom. Riskfaktorer för allvarligare sjukdom och död är ålder, manligt kön, rökning samt samsjuklighet i form av bl.a. hjärt-kärlsjukdom, lungsjukdom, diabetes. I stort sett finns det ingen information om hur risken ser ut för cancerpatienter eller barncancerpatienter att insjukna i Covid-19 eller att drabbas av svår Covid-19- sjukdom.
Vården av cancerpatienter påverkas i stor utsträckning av den pågående pandemin med minskade möjligheter till fysiska sjukvårdsbesök samt beräknad brist på ett flertal vårdresurser som 
sjukvårdspersonal, inneliggande vårdplatser och tillgång till intensivvård.
Just nu finns en möjlighet att dokumentera hur Covid-19 sprids bland barn med cancer, som fått noggranna instruktioner för smittskydd, samt hur deras sjukdomsförlopp ser ut. Sjukdomsbilden på barn har generellt varit mildare än på vuxna, men hur vanlig eller svår Covid-19 infektion är hos barn med cancer, och vilka faktorer påverkar smittorisken är oklart. Det är oklart hur stor risk för coronavirussmitta som är relaterad till förskola eller skola, och om barn med cancer eller 
deras syskonen borde gå i skolan eller ej under pandemin. Vi kommer att studera dessa frågor via laboratorieprover och insamling av data från patienter, patientjournaler och barncancerregister.</v>
      </c>
      <c r="F85" s="34" t="s">
        <v>157</v>
      </c>
      <c r="G85" s="33">
        <v>43971</v>
      </c>
      <c r="H85" s="34" t="s">
        <v>199</v>
      </c>
      <c r="I85" t="s">
        <v>162</v>
      </c>
      <c r="J85" t="str">
        <f>IF(INDEX('EPM info från ansökningar'!A:AN,MATCH('Godkända ansökningar'!C:C,'EPM info från ansökningar'!A:A,0),7)=0,"",INDEX('EPM info från ansökningar'!A:AN,MATCH('Godkända ansökningar'!C:C,'EPM info från ansökningar'!A:A,0),7))</f>
        <v/>
      </c>
      <c r="K85" t="str">
        <f>IF(INDEX('EPM info från ansökningar'!A:AN,MATCH('Godkända ansökningar'!C:C,'EPM info från ansökningar'!A:A,0),8)=0,"",INDEX('EPM info från ansökningar'!A:AN,MATCH('Godkända ansökningar'!C:C,'EPM info från ansökningar'!A:A,0),8))</f>
        <v>Uppsala-Örebro</v>
      </c>
      <c r="L85" t="str">
        <f>IF(INDEX('EPM info från ansökningar'!A:AN,MATCH('Godkända ansökningar'!C:C,'EPM info från ansökningar'!A:A,0),9)=0,"",INDEX('EPM info från ansökningar'!A:AN,MATCH('Godkända ansökningar'!C:C,'EPM info från ansökningar'!A:A,0),9))</f>
        <v/>
      </c>
      <c r="M85" t="str">
        <f>IF(INDEX('EPM info från ansökningar'!A:AN,MATCH('Godkända ansökningar'!C:C,'EPM info från ansökningar'!A:A,0),10)=0,"",INDEX('EPM info från ansökningar'!A:AN,MATCH('Godkända ansökningar'!C:C,'EPM info från ansökningar'!A:A,0),10))</f>
        <v/>
      </c>
      <c r="N85" t="str">
        <f>IF(INDEX('EPM info från ansökningar'!A:AN,MATCH('Godkända ansökningar'!C:C,'EPM info från ansökningar'!A:A,0),11)=0,"",INDEX('EPM info från ansökningar'!A:AN,MATCH('Godkända ansökningar'!C:C,'EPM info från ansökningar'!A:A,0),11))</f>
        <v/>
      </c>
      <c r="O85" t="str">
        <f>IF(INDEX('EPM info från ansökningar'!A:AN,MATCH('Godkända ansökningar'!C:C,'EPM info från ansökningar'!A:A,0),12)=0,"",INDEX('EPM info från ansökningar'!A:AN,MATCH('Godkända ansökningar'!C:C,'EPM info från ansökningar'!A:A,0),12))</f>
        <v/>
      </c>
      <c r="P85" s="63">
        <f>INDEX('EPM info från ansökningar'!A:AN,MATCH('Godkända ansökningar'!C:C,'EPM info från ansökningar'!A:A,0),33)</f>
        <v>43952</v>
      </c>
      <c r="Q85" s="63">
        <f>INDEX('EPM info från ansökningar'!A:AN,MATCH('Godkända ansökningar'!C:C,'EPM info från ansökningar'!A:A,0),35)</f>
        <v>44196</v>
      </c>
      <c r="R85" s="65">
        <f>INDEX('EPM info från ansökningar'!A:AN,MATCH('Godkända ansökningar'!C:C,'EPM info från ansökningar'!A:A,0),38)</f>
        <v>160</v>
      </c>
      <c r="S85" s="65" t="str">
        <f>INDEX('EPM info från ansökningar'!A:AN,MATCH('Godkända ansökningar'!C:C,'EPM info från ansökningar'!A:A,0),39)</f>
        <v>Ja</v>
      </c>
      <c r="T85" t="str">
        <f>INDEX('EPM info från ansökningar'!A:AN,MATCH('Godkända ansökningar'!C:C,'EPM info från ansökningar'!A:A,0),40)</f>
        <v>Ja</v>
      </c>
      <c r="U85" t="str">
        <f>INDEX('EPM diarie'!D:F,MATCH('Godkända ansökningar'!C:C,'EPM diarie'!D:D,0),3)</f>
        <v>Arja Harila-Saari</v>
      </c>
    </row>
    <row r="86" spans="1:21" ht="14.25" x14ac:dyDescent="0.45">
      <c r="A86" s="34" t="s">
        <v>194</v>
      </c>
      <c r="B86" s="34" t="s">
        <v>237</v>
      </c>
      <c r="C86" s="34" t="s">
        <v>13</v>
      </c>
      <c r="D86" s="34" t="s">
        <v>741</v>
      </c>
      <c r="E86" s="41" t="str">
        <f>INDEX('EPM info från ansökningar'!A:AN,MATCH('Godkända ansökningar'!C:C,'EPM info från ansökningar'!A:A,0),29)</f>
        <v>En del patienter med covid-19 får en kraftig inflammation med hög feber, allmänpåverkan och tilltagande
andningssvikt, ett tillstånd som kallas ARDS (acute respiratory distress syndrome). Tillståndet är förknippad
med hög dödlighet och i dagsläget finns det ingen bevisad effektiv behandling att erbjuda patienter som
utvecklar ARDS. I detta kliniska försök avser vi undersöka hypotesen att behandling med
inhalationssteroider av typen ciklesonid, ett vanligt läkemedel som används av ett stort antal patienter
med astma, kan minska risken för allvarlig covid-19 sjukdom. Hypotesen bygger på flertalet experiment i
djurmodeller och tidigare studier på människor som tyder på att risken för försämring i lungsjukdom under
akuta tillstånd skulle kunna minskas genom inhalationssteroiders inflammationsdämpande effekter samt
på laboratoriestudier som visar att ciklesonid skulle kunna hämma tillväxt av coronavirus. På S:t Görans
sjukhus har patienter med astma och kroniskt obstruktiv lungsjukdom (KOL) som drabbats av covid-19
behandlats med ciklesonid. Fram till och med 2020-04-05 hade 15 sådana patienter med covid-19
behandlats med ciklesonid varav ingen hade avlidit medan dödligheten var 16% hos 119 patienter som inte
behandlats med ciklesonid. Skillnaden kunde inte förklaras av bakomliggande sjukdomar eller i initial
sjukdomsgrad mellan grupperna.
Detta kliniska försök planeras genomföras på sjukhus i Stockholm/Västmanland och inkludera 446
patienter med covid-19 som vårdas inneliggande. Patienterna kommer att lottas till att antingen få
ciklesonid eller standard-vård. De två grupperna kommer att följas upp i 30 dagar och jämföras med
avseende på längden på erhållen syrgasbehandling samt risk för död och behov av respiratorvård.
Ciklesonid är ett välbeprövat läkemedel där omfattande studier och säkerhetsdata finns publicerat. Om
denna billiga och väl etablerade behandling kan förbättra prognosen för patienter med COVID-19 kommer
studien att ha stor betydelse för denna patientgrupp.</v>
      </c>
      <c r="F86" s="34" t="s">
        <v>66</v>
      </c>
      <c r="G86" s="33">
        <v>43963</v>
      </c>
      <c r="H86" s="34" t="s">
        <v>212</v>
      </c>
      <c r="I86" t="s">
        <v>163</v>
      </c>
      <c r="J86" t="str">
        <f>IF(INDEX('EPM info från ansökningar'!A:AN,MATCH('Godkända ansökningar'!C:C,'EPM info från ansökningar'!A:A,0),7)=0,"",INDEX('EPM info från ansökningar'!A:AN,MATCH('Godkända ansökningar'!C:C,'EPM info från ansökningar'!A:A,0),7))</f>
        <v/>
      </c>
      <c r="K86" t="str">
        <f>IF(INDEX('EPM info från ansökningar'!A:AN,MATCH('Godkända ansökningar'!C:C,'EPM info från ansökningar'!A:A,0),8)=0,"",INDEX('EPM info från ansökningar'!A:AN,MATCH('Godkända ansökningar'!C:C,'EPM info från ansökningar'!A:A,0),8))</f>
        <v/>
      </c>
      <c r="L86" t="str">
        <f>IF(INDEX('EPM info från ansökningar'!A:AN,MATCH('Godkända ansökningar'!C:C,'EPM info från ansökningar'!A:A,0),9)=0,"",INDEX('EPM info från ansökningar'!A:AN,MATCH('Godkända ansökningar'!C:C,'EPM info från ansökningar'!A:A,0),9))</f>
        <v>Stockholms</v>
      </c>
      <c r="M86" t="str">
        <f>IF(INDEX('EPM info från ansökningar'!A:AN,MATCH('Godkända ansökningar'!C:C,'EPM info från ansökningar'!A:A,0),10)=0,"",INDEX('EPM info från ansökningar'!A:AN,MATCH('Godkända ansökningar'!C:C,'EPM info från ansökningar'!A:A,0),10))</f>
        <v/>
      </c>
      <c r="N86" t="str">
        <f>IF(INDEX('EPM info från ansökningar'!A:AN,MATCH('Godkända ansökningar'!C:C,'EPM info från ansökningar'!A:A,0),11)=0,"",INDEX('EPM info från ansökningar'!A:AN,MATCH('Godkända ansökningar'!C:C,'EPM info från ansökningar'!A:A,0),11))</f>
        <v/>
      </c>
      <c r="O86" t="str">
        <f>IF(INDEX('EPM info från ansökningar'!A:AN,MATCH('Godkända ansökningar'!C:C,'EPM info från ansökningar'!A:A,0),12)=0,"",INDEX('EPM info från ansökningar'!A:AN,MATCH('Godkända ansökningar'!C:C,'EPM info från ansökningar'!A:A,0),12))</f>
        <v/>
      </c>
      <c r="P86" s="63">
        <f>INDEX('EPM info från ansökningar'!A:AN,MATCH('Godkända ansökningar'!C:C,'EPM info från ansökningar'!A:A,0),33)</f>
        <v>43952</v>
      </c>
      <c r="Q86" s="63">
        <f>INDEX('EPM info från ansökningar'!A:AN,MATCH('Godkända ansökningar'!C:C,'EPM info från ansökningar'!A:A,0),35)</f>
        <v>44316</v>
      </c>
      <c r="R86" s="65">
        <f>INDEX('EPM info från ansökningar'!A:AN,MATCH('Godkända ansökningar'!C:C,'EPM info från ansökningar'!A:A,0),38)</f>
        <v>446</v>
      </c>
      <c r="S86" s="65" t="str">
        <f>INDEX('EPM info från ansökningar'!A:AN,MATCH('Godkända ansökningar'!C:C,'EPM info från ansökningar'!A:A,0),39)</f>
        <v>Nej</v>
      </c>
      <c r="T86" t="str">
        <f>INDEX('EPM info från ansökningar'!A:AN,MATCH('Godkända ansökningar'!C:C,'EPM info från ansökningar'!A:A,0),40)</f>
        <v>Nej</v>
      </c>
      <c r="U86" t="str">
        <f>INDEX('EPM diarie'!D:F,MATCH('Godkända ansökningar'!C:C,'EPM diarie'!D:D,0),3)</f>
        <v>Ola Blennow</v>
      </c>
    </row>
    <row r="87" spans="1:21" ht="14.25" x14ac:dyDescent="0.45">
      <c r="A87" s="34" t="s">
        <v>194</v>
      </c>
      <c r="B87" s="34" t="s">
        <v>195</v>
      </c>
      <c r="C87" s="34" t="s">
        <v>743</v>
      </c>
      <c r="D87" s="34" t="s">
        <v>744</v>
      </c>
      <c r="E87" s="41" t="str">
        <f>INDEX('EPM info från ansökningar'!A:AN,MATCH('Godkända ansökningar'!C:C,'EPM info från ansökningar'!A:A,0),29)</f>
        <v>Lungultraljud (LUS) har sedan slutet av 90-talet utvecklats till ett viktigt differentialdiagnostiskt redskap vid akut lungsjukdom. För Acute Respiratory Distress Syndrome (ARDS) finns idag ett etablerat 
ARDS-score som bygger på väldefinierade lungförändringar vid LUS-undersökning. Detta ARDS-score baserat på ultraljud definierar olika svårighetsgrader av ARDS  och används som kliniskt stöd. 
Lungengagemanget liksom det kliniska förloppet vid en Covid-19 infektion skiljer sig från det vi tidigare sett vid ARDS i samband med virala infektioner. Det kliniska förloppet vid Covid-19 är svårt att förutse. Från samma utgångsläge, avseende kliniska parametrar, kan vissa patienter försämras snabbt och kräva respiratorvård medans andra  tillfrisknar spontant. Klinisk bedömning avseende behov av respiratorvård vid Covid-19 är svår då patienten ofta inte upplever andnöd trots allvarlig respiratorisk insufficiens (sk. tyst hypoxi). Ur den begränsade kliniska erfarenhet som finns förefaller det avgörande att påbörja respiratorvård vid rätt tillfälle - tidigt i förloppet - för att kunna undvika svåra lungskador som leder till förlängd respiratorbehov, irreversibla lungskador och ökad dödlighet. Pga risk för smittspridning vill upprepad radiologisk undersökning 
för kartläggning av det kliniska förloppet helst undvikas. Här utgör LUS ett bedside alternativ utan större risk för smittspridning än en klinisk undersökning.
I de få fallserier med datortomografi och LUS som hittills publicerats har man kunnat följa hur lungförändringar utvecklas under förloppet av Covid-19. Detta har väckt frågan om lungbilden vid LUS  kan bidra till att identifiera patienter som förväntas få ett svårare sjukdomsförlopp. I den planerade studien kommer vi att följa sjukhusvårdade Covid-19 patienter med LUS parallellt med 
sedvanlig klinisk bedömning av vitalparametrar och labbstatus. Genom att följa patienterna tätt är målet att tidigt identifiera eller t.o.m. kunna förutsäga tidpunkt för försämring och behov av 
respiratorvård. Målet är att kartlägga kliniska parametrar och LUS för patienter som utvecklar behov av respiratorvård och patienter som tillfrisknar spontant. För gruppen som utvecklar behov av 
respiratorvård är målet att använda LUS som prediktor för tid i respirator och överlevnad. För att jämföra med patienter med lindrig sjukdom, planerar vi att undersöka en referensgrupp av patienter med lindrigare förlopp av Covid-19 infektion.</v>
      </c>
      <c r="F87" s="34" t="s">
        <v>746</v>
      </c>
      <c r="G87" s="33">
        <v>43969</v>
      </c>
      <c r="H87" s="34" t="s">
        <v>212</v>
      </c>
      <c r="I87" t="s">
        <v>162</v>
      </c>
      <c r="J87" t="str">
        <f>IF(INDEX('EPM info från ansökningar'!A:AN,MATCH('Godkända ansökningar'!C:C,'EPM info från ansökningar'!A:A,0),7)=0,"",INDEX('EPM info från ansökningar'!A:AN,MATCH('Godkända ansökningar'!C:C,'EPM info från ansökningar'!A:A,0),7))</f>
        <v/>
      </c>
      <c r="K87" t="str">
        <f>IF(INDEX('EPM info från ansökningar'!A:AN,MATCH('Godkända ansökningar'!C:C,'EPM info från ansökningar'!A:A,0),8)=0,"",INDEX('EPM info från ansökningar'!A:AN,MATCH('Godkända ansökningar'!C:C,'EPM info från ansökningar'!A:A,0),8))</f>
        <v>Uppsala-Örebro</v>
      </c>
      <c r="L87" t="str">
        <f>IF(INDEX('EPM info från ansökningar'!A:AN,MATCH('Godkända ansökningar'!C:C,'EPM info från ansökningar'!A:A,0),9)=0,"",INDEX('EPM info från ansökningar'!A:AN,MATCH('Godkända ansökningar'!C:C,'EPM info från ansökningar'!A:A,0),9))</f>
        <v/>
      </c>
      <c r="M87" t="str">
        <f>IF(INDEX('EPM info från ansökningar'!A:AN,MATCH('Godkända ansökningar'!C:C,'EPM info från ansökningar'!A:A,0),10)=0,"",INDEX('EPM info från ansökningar'!A:AN,MATCH('Godkända ansökningar'!C:C,'EPM info från ansökningar'!A:A,0),10))</f>
        <v/>
      </c>
      <c r="N87" t="str">
        <f>IF(INDEX('EPM info från ansökningar'!A:AN,MATCH('Godkända ansökningar'!C:C,'EPM info från ansökningar'!A:A,0),11)=0,"",INDEX('EPM info från ansökningar'!A:AN,MATCH('Godkända ansökningar'!C:C,'EPM info från ansökningar'!A:A,0),11))</f>
        <v/>
      </c>
      <c r="O87" t="str">
        <f>IF(INDEX('EPM info från ansökningar'!A:AN,MATCH('Godkända ansökningar'!C:C,'EPM info från ansökningar'!A:A,0),12)=0,"",INDEX('EPM info från ansökningar'!A:AN,MATCH('Godkända ansökningar'!C:C,'EPM info från ansökningar'!A:A,0),12))</f>
        <v/>
      </c>
      <c r="P87" s="63">
        <f>INDEX('EPM info från ansökningar'!A:AN,MATCH('Godkända ansökningar'!C:C,'EPM info från ansökningar'!A:A,0),33)</f>
        <v>43969</v>
      </c>
      <c r="Q87" s="63">
        <f>INDEX('EPM info från ansökningar'!A:AN,MATCH('Godkända ansökningar'!C:C,'EPM info från ansökningar'!A:A,0),35)</f>
        <v>44561</v>
      </c>
      <c r="R87" s="65">
        <f>INDEX('EPM info från ansökningar'!A:AN,MATCH('Godkända ansökningar'!C:C,'EPM info från ansökningar'!A:A,0),38)</f>
        <v>90</v>
      </c>
      <c r="S87" s="65" t="str">
        <f>INDEX('EPM info från ansökningar'!A:AN,MATCH('Godkända ansökningar'!C:C,'EPM info från ansökningar'!A:A,0),39)</f>
        <v>Nej</v>
      </c>
      <c r="T87" t="str">
        <f>INDEX('EPM info från ansökningar'!A:AN,MATCH('Godkända ansökningar'!C:C,'EPM info från ansökningar'!A:A,0),40)</f>
        <v>Nej</v>
      </c>
      <c r="U87" t="str">
        <f>INDEX('EPM diarie'!D:F,MATCH('Godkända ansökningar'!C:C,'EPM diarie'!D:D,0),3)</f>
        <v>Maria Hårdstedt</v>
      </c>
    </row>
    <row r="88" spans="1:21" ht="14.25" x14ac:dyDescent="0.45">
      <c r="A88" s="34" t="s">
        <v>194</v>
      </c>
      <c r="B88" s="34" t="s">
        <v>237</v>
      </c>
      <c r="C88" s="34" t="s">
        <v>15</v>
      </c>
      <c r="D88" s="34" t="s">
        <v>747</v>
      </c>
      <c r="E88" s="41" t="str">
        <f>INDEX('EPM info från ansökningar'!A:AN,MATCH('Godkända ansökningar'!C:C,'EPM info från ansökningar'!A:A,0),29)</f>
        <v>SARS-CoV-2 är ett nytt pandemiskt coronavirus som orsakar sjukdomen COVID-19 med en sjukdomsbild som varierar från influensa-liknande symptom till grav andningssvikt med mycket hög dödlighet. På endast ett antal månader har över 2,500,000 människor smittats runtom i världen av SARS-CoV-2, med hundratusentals dödsfall som följd. Baserat på data från framförallt Kina har man sett att det är framförallt kroniskt sjuka och äldre patienter som dör av COVID-19, där mortaliteten i preliminära data ligger mellan 2-15% men sannolikt i stor utsträckning beror på sjukvårdens resurser för att hantera svår andningssvikt. Det saknas i nuläget effektiv, specifik behandling mot COVID-19. Flera observationella studier har dock alla pekat på att renin-angiotensin-aldosteronsystemet (RAAS) har en viktig roll i flera av effekterna viruset har på olika organsystem. Dessa effekter förefaller drivas genom att SARS-CoV-2-viruset infekterar olika vävnader genom att vinda in till den membranbundna formen av angiotensin. Det har därför föreslagits att blockad av RAAS-systemet skulle kunna leda till en förbättring i kliniska utfall för patienter med COVID-19. Detta stöds av tidigar observationella data, men eqipoise föreligger likväl. I denna randomiserade studie vill vi testa hypotesen att RAAS-blockad med angiotensinreceptorblockaren Losartan minskar mortaliteten och behovet av intensivvård för patienter med COVID-19, jämfört med standardbehandling. Studien kommer genomföras som en pragmatisk studie bland patienter på sjukhus. Patienterna kommer följas från randomisering under hela deras sjukhusvistelse. Totalt kommer vi inkludera 750 patienter.</v>
      </c>
      <c r="F88" s="34" t="s">
        <v>34</v>
      </c>
      <c r="G88" s="33">
        <v>43969</v>
      </c>
      <c r="H88" s="34" t="s">
        <v>199</v>
      </c>
      <c r="I88" t="s">
        <v>163</v>
      </c>
      <c r="J88" t="str">
        <f>IF(INDEX('EPM info från ansökningar'!A:AN,MATCH('Godkända ansökningar'!C:C,'EPM info från ansökningar'!A:A,0),7)=0,"",INDEX('EPM info från ansökningar'!A:AN,MATCH('Godkända ansökningar'!C:C,'EPM info från ansökningar'!A:A,0),7))</f>
        <v/>
      </c>
      <c r="K88" t="str">
        <f>IF(INDEX('EPM info från ansökningar'!A:AN,MATCH('Godkända ansökningar'!C:C,'EPM info från ansökningar'!A:A,0),8)=0,"",INDEX('EPM info från ansökningar'!A:AN,MATCH('Godkända ansökningar'!C:C,'EPM info från ansökningar'!A:A,0),8))</f>
        <v/>
      </c>
      <c r="L88" t="str">
        <f>IF(INDEX('EPM info från ansökningar'!A:AN,MATCH('Godkända ansökningar'!C:C,'EPM info från ansökningar'!A:A,0),9)=0,"",INDEX('EPM info från ansökningar'!A:AN,MATCH('Godkända ansökningar'!C:C,'EPM info från ansökningar'!A:A,0),9))</f>
        <v>Stockholms</v>
      </c>
      <c r="M88" t="str">
        <f>IF(INDEX('EPM info från ansökningar'!A:AN,MATCH('Godkända ansökningar'!C:C,'EPM info från ansökningar'!A:A,0),10)=0,"",INDEX('EPM info från ansökningar'!A:AN,MATCH('Godkända ansökningar'!C:C,'EPM info från ansökningar'!A:A,0),10))</f>
        <v/>
      </c>
      <c r="N88" t="str">
        <f>IF(INDEX('EPM info från ansökningar'!A:AN,MATCH('Godkända ansökningar'!C:C,'EPM info från ansökningar'!A:A,0),11)=0,"",INDEX('EPM info från ansökningar'!A:AN,MATCH('Godkända ansökningar'!C:C,'EPM info från ansökningar'!A:A,0),11))</f>
        <v/>
      </c>
      <c r="O88" t="str">
        <f>IF(INDEX('EPM info från ansökningar'!A:AN,MATCH('Godkända ansökningar'!C:C,'EPM info från ansökningar'!A:A,0),12)=0,"",INDEX('EPM info från ansökningar'!A:AN,MATCH('Godkända ansökningar'!C:C,'EPM info från ansökningar'!A:A,0),12))</f>
        <v/>
      </c>
      <c r="P88" s="63">
        <f>INDEX('EPM info från ansökningar'!A:AN,MATCH('Godkända ansökningar'!C:C,'EPM info från ansökningar'!A:A,0),33)</f>
        <v>43969</v>
      </c>
      <c r="Q88" s="63">
        <f>INDEX('EPM info från ansökningar'!A:AN,MATCH('Godkända ansökningar'!C:C,'EPM info från ansökningar'!A:A,0),35)</f>
        <v>44061</v>
      </c>
      <c r="R88" s="65">
        <f>INDEX('EPM info från ansökningar'!A:AN,MATCH('Godkända ansökningar'!C:C,'EPM info från ansökningar'!A:A,0),38)</f>
        <v>750</v>
      </c>
      <c r="S88" s="65" t="str">
        <f>INDEX('EPM info från ansökningar'!A:AN,MATCH('Godkända ansökningar'!C:C,'EPM info från ansökningar'!A:A,0),39)</f>
        <v>Nej</v>
      </c>
      <c r="T88" t="str">
        <f>INDEX('EPM info från ansökningar'!A:AN,MATCH('Godkända ansökningar'!C:C,'EPM info från ansökningar'!A:A,0),40)</f>
        <v>Ja</v>
      </c>
      <c r="U88" t="str">
        <f>INDEX('EPM diarie'!D:F,MATCH('Godkända ansökningar'!C:C,'EPM diarie'!D:D,0),3)</f>
        <v>Gustaf Edgren</v>
      </c>
    </row>
    <row r="89" spans="1:21" ht="14.25" x14ac:dyDescent="0.45">
      <c r="A89" s="34" t="s">
        <v>194</v>
      </c>
      <c r="B89" s="34" t="s">
        <v>227</v>
      </c>
      <c r="C89" s="34" t="s">
        <v>14</v>
      </c>
      <c r="D89" s="34" t="s">
        <v>752</v>
      </c>
      <c r="E89" s="41" t="str">
        <f>INDEX('EPM info från ansökningar'!A:AN,MATCH('Godkända ansökningar'!C:C,'EPM info från ansökningar'!A:A,0),29)</f>
        <v>Vi vill studera hur SARS-CoV-2 viruset påverkar graviditetsutfall, kvinnans och barnets hälsa. I ett nationellt
projekt ämnar vi att 1) bygga upp en gemensam databas och biobank med prover från både mor och barn
samt 2) följa upp barnens hälsa samt hur kvinnor och deras partners upplever förlossningen och det tidiga
föräldraskapet under Coronapandemin.
Kunskap om hur SARS-CoV-2 påverkar graviditetsutfall baseras än så länge på ett 100-tal publicerade fall.
Det finns idag ingen kunskap om hur smittan under tidig graviditet påverkar graviditetsutfallet, hur/när
barnet kan smittas av sin mor eller hur graviditet påverkar COVID-19. Det råder osäkerhet avseende
övervakning av graviditet, tidpunkt/sätt för förlossning, om mor och barn ska separeras efter förlossning
och hur en infektion in utero påverkar barnets hälsa framöver.
Samtliga svenska kvinnokliniker och anslutna neonatalenheter har bjudits in till att bidra med att samla in
blodprover under graviditeten och i samband med förlossningen blod och nasofaryngeal/svalg svabb och i
fall av bekräftad smitta även samla in urin, vaginal- och rektal-svabb, moderkaksvävnad, bröstmjölk samt
navelsträngsblod, nasofaryngeal/svalg och rektal-svabb från barnet. Vid kejsarsnittsförlossning tillkommer
fostervatten och spinalvätska. Prover undersöks avseende förekomst av SARS-CoV-2, antikroppar,
koagulation och den immunologiska reaktionen. Barnen följs upp i form av frågeformulär upp till 1 årsåldern
och via registren ända upp till vuxenålder.
Vården har förändrats mycket för att förebygga smittan. Kvinnans och partnerns upplevelse kommer att
följas med hjälp av webbaserade enkäter baserade på validerade skattningsinstrument samt i form av en
intervjustudie.
Slutligen kommer data via personnumren kopplas till svenska hälso-, kvalitets- och SCB-register. Vid
oklarheter kommer vi även att inhämta information från kvinnans och barnets journal.
I den andra delen av studien ämnar vi att analysera de screeningprover som tas under 3 månader i tidig
graviditet av alla gravida för att studera förekomst av SARS-CoV-2 antikroppar och relatera informationen
till graviditetsutfall.</v>
      </c>
      <c r="F89" s="34" t="s">
        <v>466</v>
      </c>
      <c r="G89" s="33">
        <v>43963</v>
      </c>
      <c r="H89" s="34" t="s">
        <v>212</v>
      </c>
      <c r="I89" t="s">
        <v>165</v>
      </c>
      <c r="J89" t="str">
        <f>IF(INDEX('EPM info från ansökningar'!A:AN,MATCH('Godkända ansökningar'!C:C,'EPM info från ansökningar'!A:A,0),7)=0,"",INDEX('EPM info från ansökningar'!A:AN,MATCH('Godkända ansökningar'!C:C,'EPM info från ansökningar'!A:A,0),7))</f>
        <v>Norra</v>
      </c>
      <c r="K89" t="str">
        <f>IF(INDEX('EPM info från ansökningar'!A:AN,MATCH('Godkända ansökningar'!C:C,'EPM info från ansökningar'!A:A,0),8)=0,"",INDEX('EPM info från ansökningar'!A:AN,MATCH('Godkända ansökningar'!C:C,'EPM info från ansökningar'!A:A,0),8))</f>
        <v>Uppsala-Örebro</v>
      </c>
      <c r="L89" t="str">
        <f>IF(INDEX('EPM info från ansökningar'!A:AN,MATCH('Godkända ansökningar'!C:C,'EPM info från ansökningar'!A:A,0),9)=0,"",INDEX('EPM info från ansökningar'!A:AN,MATCH('Godkända ansökningar'!C:C,'EPM info från ansökningar'!A:A,0),9))</f>
        <v>Stockholms</v>
      </c>
      <c r="M89" t="str">
        <f>IF(INDEX('EPM info från ansökningar'!A:AN,MATCH('Godkända ansökningar'!C:C,'EPM info från ansökningar'!A:A,0),10)=0,"",INDEX('EPM info från ansökningar'!A:AN,MATCH('Godkända ansökningar'!C:C,'EPM info från ansökningar'!A:A,0),10))</f>
        <v>Sydöstra</v>
      </c>
      <c r="N89" t="str">
        <f>IF(INDEX('EPM info från ansökningar'!A:AN,MATCH('Godkända ansökningar'!C:C,'EPM info från ansökningar'!A:A,0),11)=0,"",INDEX('EPM info från ansökningar'!A:AN,MATCH('Godkända ansökningar'!C:C,'EPM info från ansökningar'!A:A,0),11))</f>
        <v>Västra</v>
      </c>
      <c r="O89" t="str">
        <f>IF(INDEX('EPM info från ansökningar'!A:AN,MATCH('Godkända ansökningar'!C:C,'EPM info från ansökningar'!A:A,0),12)=0,"",INDEX('EPM info från ansökningar'!A:AN,MATCH('Godkända ansökningar'!C:C,'EPM info från ansökningar'!A:A,0),12))</f>
        <v>Södra</v>
      </c>
      <c r="P89" s="63">
        <f>INDEX('EPM info från ansökningar'!A:AN,MATCH('Godkända ansökningar'!C:C,'EPM info från ansökningar'!A:A,0),33)</f>
        <v>43952</v>
      </c>
      <c r="Q89" s="63" t="str">
        <f>INDEX('EPM info från ansökningar'!A:AN,MATCH('Godkända ansökningar'!C:C,'EPM info från ansökningar'!A:A,0),35)</f>
        <v>Oklart</v>
      </c>
      <c r="R89" s="65">
        <f>INDEX('EPM info från ansökningar'!A:AN,MATCH('Godkända ansökningar'!C:C,'EPM info från ansökningar'!A:A,0),38)</f>
        <v>1200</v>
      </c>
      <c r="S89" s="65" t="str">
        <f>INDEX('EPM info från ansökningar'!A:AN,MATCH('Godkända ansökningar'!C:C,'EPM info från ansökningar'!A:A,0),39)</f>
        <v>Ja</v>
      </c>
      <c r="T89" t="str">
        <f>INDEX('EPM info från ansökningar'!A:AN,MATCH('Godkända ansökningar'!C:C,'EPM info från ansökningar'!A:A,0),40)</f>
        <v>Ja</v>
      </c>
      <c r="U89" t="str">
        <f>INDEX('EPM diarie'!D:F,MATCH('Godkända ansökningar'!C:C,'EPM diarie'!D:D,0),3)</f>
        <v>Verena Sengpiel</v>
      </c>
    </row>
    <row r="90" spans="1:21" ht="14.25" x14ac:dyDescent="0.45">
      <c r="A90" s="34" t="s">
        <v>194</v>
      </c>
      <c r="B90" s="34" t="s">
        <v>201</v>
      </c>
      <c r="C90" s="34" t="s">
        <v>758</v>
      </c>
      <c r="D90" s="34" t="s">
        <v>759</v>
      </c>
      <c r="E90" s="41" t="str">
        <f>INDEX('EPM info från ansökningar'!A:AN,MATCH('Godkända ansökningar'!C:C,'EPM info från ansökningar'!A:A,0),29)</f>
        <v>Under de senaste tio åren har svår akut luftvägsinfektion, t ex vid H1N1-pandemin lett till fruktansvärda konsekvenser med mer än 200.000 lungrelaterade dödsfall.
I slutet av 2019, i Wuhan, Kina, uppstod en ny viral lunginflammation med överföring från person till person. Gensekvensanalys visade ett nytt coronavirus, nCoV-19 (SARS-CoV-2), som ger upphov till
sjukdomssyndromet COVID-19.
Coronavirus är ensträngade RNA-virus. Sex koronavirusarter är tidigare kända att orsaka sjukdom hos människa. Coronavirus 229E, OC43, NL63 och HKU1 är utbredda över hela världen och orsakar
vanligtvis 'förkylning'. Två andra stammar, svårt akut respiratoriskt syndrom (SARS-CoV-1) och Mellanöstern respiratoriskt syndrom (MERS-CoV) orsakar svår luftvägssjukdom, ibland med dödlig utgång
(10% SARS-CoV-1; 37% MERS-CoV). nCoV-19 har en 85% genetisk likhet med SARS-CoV-1.
Även om COVID-19 dök upp i Kina, så spred sig infektionen snabbt över hela världen. En tidig rapport (n=41) från Wuhan visade medianålder kring 50 år och manlig dominans (73%). Intensivvård behövdes pga syresättningsproblematik hos 32%. Vanliga riskfaktorer var diabetes (20%), hypertoni (15%) och hjärtkärlsjukdomar
(15%). Inget rapporterades tex om övervikt. Vid ankomst till sjukhus hade 98% av patienterna dubbelsidiga förtätade områden på lungröntgen. Akut andningssvikt (ARDS) utvecklades hos 29%, akut hjärtpåverkan sågs hos 12% och pålagring av bakteriell infektion hos 10%. Respiratorbehandling krävdes för 10% av patienterna, och 5% krävde extrakorporal membranoxygenering (ECMO). En studie med
138 patienter beskrev intensivvårdsbehov 26%; ARDS sågs hos 61%, hjärtrytmrubbningar 44% och chock 31%. ECMO behövdes hos 11%. Total dödlighet 4,3%.
Användningen av ECMO vid COVID-19-infektion ökar på grund av infektionens snabba spridning och höga lungrelaterade dödlighet. ECMO vid ARDS vid COVID-19 kan vara en metod för att undvika/reducera lungskador relaterade till behandling med respiratorvård. ECMO kan dessutom reducera risk vid andra
’systemiska komplikationer’; blodförgiftning och svår hjärtsvikt med chock.
Potentiella kliniska effekter och resultat av ECMO vid COVID-19 kommer att registreras och analyseras i vårt projekt.</v>
      </c>
      <c r="F90" s="34" t="s">
        <v>34</v>
      </c>
      <c r="G90" s="33">
        <v>43998</v>
      </c>
      <c r="H90" s="34" t="s">
        <v>212</v>
      </c>
      <c r="I90" t="s">
        <v>163</v>
      </c>
      <c r="J90" t="str">
        <f>IF(INDEX('EPM info från ansökningar'!A:AN,MATCH('Godkända ansökningar'!C:C,'EPM info från ansökningar'!A:A,0),7)=0,"",INDEX('EPM info från ansökningar'!A:AN,MATCH('Godkända ansökningar'!C:C,'EPM info från ansökningar'!A:A,0),7))</f>
        <v/>
      </c>
      <c r="K90" t="str">
        <f>IF(INDEX('EPM info från ansökningar'!A:AN,MATCH('Godkända ansökningar'!C:C,'EPM info från ansökningar'!A:A,0),8)=0,"",INDEX('EPM info från ansökningar'!A:AN,MATCH('Godkända ansökningar'!C:C,'EPM info från ansökningar'!A:A,0),8))</f>
        <v/>
      </c>
      <c r="L90" t="str">
        <f>IF(INDEX('EPM info från ansökningar'!A:AN,MATCH('Godkända ansökningar'!C:C,'EPM info från ansökningar'!A:A,0),9)=0,"",INDEX('EPM info från ansökningar'!A:AN,MATCH('Godkända ansökningar'!C:C,'EPM info från ansökningar'!A:A,0),9))</f>
        <v>Stockholms</v>
      </c>
      <c r="M90" t="str">
        <f>IF(INDEX('EPM info från ansökningar'!A:AN,MATCH('Godkända ansökningar'!C:C,'EPM info från ansökningar'!A:A,0),10)=0,"",INDEX('EPM info från ansökningar'!A:AN,MATCH('Godkända ansökningar'!C:C,'EPM info från ansökningar'!A:A,0),10))</f>
        <v/>
      </c>
      <c r="N90" t="str">
        <f>IF(INDEX('EPM info från ansökningar'!A:AN,MATCH('Godkända ansökningar'!C:C,'EPM info från ansökningar'!A:A,0),11)=0,"",INDEX('EPM info från ansökningar'!A:AN,MATCH('Godkända ansökningar'!C:C,'EPM info från ansökningar'!A:A,0),11))</f>
        <v/>
      </c>
      <c r="O90" t="str">
        <f>IF(INDEX('EPM info från ansökningar'!A:AN,MATCH('Godkända ansökningar'!C:C,'EPM info från ansökningar'!A:A,0),12)=0,"",INDEX('EPM info från ansökningar'!A:AN,MATCH('Godkända ansökningar'!C:C,'EPM info från ansökningar'!A:A,0),12))</f>
        <v/>
      </c>
      <c r="P90" s="63">
        <f>INDEX('EPM info från ansökningar'!A:AN,MATCH('Godkända ansökningar'!C:C,'EPM info från ansökningar'!A:A,0),33)</f>
        <v>43998</v>
      </c>
      <c r="Q90" s="63">
        <f>INDEX('EPM info från ansökningar'!A:AN,MATCH('Godkända ansökningar'!C:C,'EPM info från ansökningar'!A:A,0),35)</f>
        <v>44196</v>
      </c>
      <c r="R90" s="65">
        <f>INDEX('EPM info från ansökningar'!A:AN,MATCH('Godkända ansökningar'!C:C,'EPM info från ansökningar'!A:A,0),38)</f>
        <v>28</v>
      </c>
      <c r="S90" s="65" t="str">
        <f>INDEX('EPM info från ansökningar'!A:AN,MATCH('Godkända ansökningar'!C:C,'EPM info från ansökningar'!A:A,0),39)</f>
        <v>Ja</v>
      </c>
      <c r="T90" t="str">
        <f>INDEX('EPM info från ansökningar'!A:AN,MATCH('Godkända ansökningar'!C:C,'EPM info från ansökningar'!A:A,0),40)</f>
        <v>Nej</v>
      </c>
      <c r="U90" t="str">
        <f>INDEX('EPM diarie'!D:F,MATCH('Godkända ansökningar'!C:C,'EPM diarie'!D:D,0),3)</f>
        <v>Lars Broman</v>
      </c>
    </row>
    <row r="91" spans="1:21" ht="14.25" x14ac:dyDescent="0.45">
      <c r="A91" s="34" t="s">
        <v>194</v>
      </c>
      <c r="B91" s="34" t="s">
        <v>236</v>
      </c>
      <c r="C91" s="34" t="s">
        <v>763</v>
      </c>
      <c r="D91" s="34" t="s">
        <v>764</v>
      </c>
      <c r="E91" s="41" t="str">
        <f>INDEX('EPM info från ansökningar'!A:AN,MATCH('Godkända ansökningar'!C:C,'EPM info från ansökningar'!A:A,0),29)</f>
        <v>Hyaluronan (HA) är ett kroppseget ämne som finns framför allt utanför cellerna (extracellulärt). Vid inflammatoriska tillstånd kan kroppen tillverka upp till 80 gånger mer HA än normalt vilket utifrån de kemiska egenskaperna HA har leder till en ansamling av vätska lokalt i vävnaden, så kallat ödem. Detta skulle kunna vara en mekanism för den lungskada som beskrivs i vetenskapliga litteraturen vid SARS-CoV-2 infektion. Inflammatoriska signalämnen som tidigare vid andra tillstånd har assoicerats till ökad HA produktion har beskrivits vid covid-19 sjukdom men analyseras av HA har ej utförts.
Skulle HA visas finns i den sjuka lungvävnaden vic covid sjukdomen finns redan potentiella läkemedel tillgängliga för en kommande klinisk läkemedelsstudie.</v>
      </c>
      <c r="F91" s="34" t="s">
        <v>84</v>
      </c>
      <c r="G91" s="33">
        <v>43964</v>
      </c>
      <c r="H91" s="34" t="s">
        <v>199</v>
      </c>
      <c r="I91" t="s">
        <v>162</v>
      </c>
      <c r="J91" t="str">
        <f>IF(INDEX('EPM info från ansökningar'!A:AN,MATCH('Godkända ansökningar'!C:C,'EPM info från ansökningar'!A:A,0),7)=0,"",INDEX('EPM info från ansökningar'!A:AN,MATCH('Godkända ansökningar'!C:C,'EPM info från ansökningar'!A:A,0),7))</f>
        <v>Norra</v>
      </c>
      <c r="K91" t="str">
        <f>IF(INDEX('EPM info från ansökningar'!A:AN,MATCH('Godkända ansökningar'!C:C,'EPM info från ansökningar'!A:A,0),8)=0,"",INDEX('EPM info från ansökningar'!A:AN,MATCH('Godkända ansökningar'!C:C,'EPM info från ansökningar'!A:A,0),8))</f>
        <v>Uppsala-Örebro</v>
      </c>
      <c r="L91" t="str">
        <f>IF(INDEX('EPM info från ansökningar'!A:AN,MATCH('Godkända ansökningar'!C:C,'EPM info från ansökningar'!A:A,0),9)=0,"",INDEX('EPM info från ansökningar'!A:AN,MATCH('Godkända ansökningar'!C:C,'EPM info från ansökningar'!A:A,0),9))</f>
        <v/>
      </c>
      <c r="M91" t="str">
        <f>IF(INDEX('EPM info från ansökningar'!A:AN,MATCH('Godkända ansökningar'!C:C,'EPM info från ansökningar'!A:A,0),10)=0,"",INDEX('EPM info från ansökningar'!A:AN,MATCH('Godkända ansökningar'!C:C,'EPM info från ansökningar'!A:A,0),10))</f>
        <v/>
      </c>
      <c r="N91" t="str">
        <f>IF(INDEX('EPM info från ansökningar'!A:AN,MATCH('Godkända ansökningar'!C:C,'EPM info från ansökningar'!A:A,0),11)=0,"",INDEX('EPM info från ansökningar'!A:AN,MATCH('Godkända ansökningar'!C:C,'EPM info från ansökningar'!A:A,0),11))</f>
        <v/>
      </c>
      <c r="O91" t="str">
        <f>IF(INDEX('EPM info från ansökningar'!A:AN,MATCH('Godkända ansökningar'!C:C,'EPM info från ansökningar'!A:A,0),12)=0,"",INDEX('EPM info från ansökningar'!A:AN,MATCH('Godkända ansökningar'!C:C,'EPM info från ansökningar'!A:A,0),12))</f>
        <v/>
      </c>
      <c r="P91" s="63">
        <f>INDEX('EPM info från ansökningar'!A:AN,MATCH('Godkända ansökningar'!C:C,'EPM info från ansökningar'!A:A,0),33)</f>
        <v>43964</v>
      </c>
      <c r="Q91" s="63">
        <f>INDEX('EPM info från ansökningar'!A:AN,MATCH('Godkända ansökningar'!C:C,'EPM info från ansökningar'!A:A,0),35)</f>
        <v>44196</v>
      </c>
      <c r="R91" s="65">
        <f>INDEX('EPM info från ansökningar'!A:AN,MATCH('Godkända ansökningar'!C:C,'EPM info från ansökningar'!A:A,0),38)</f>
        <v>8</v>
      </c>
      <c r="S91" s="65" t="str">
        <f>INDEX('EPM info från ansökningar'!A:AN,MATCH('Godkända ansökningar'!C:C,'EPM info från ansökningar'!A:A,0),39)</f>
        <v>Nej</v>
      </c>
      <c r="T91" t="str">
        <f>INDEX('EPM info från ansökningar'!A:AN,MATCH('Godkända ansökningar'!C:C,'EPM info från ansökningar'!A:A,0),40)</f>
        <v>Nej</v>
      </c>
      <c r="U91" t="str">
        <f>INDEX('EPM diarie'!D:F,MATCH('Godkända ansökningar'!C:C,'EPM diarie'!D:D,0),3)</f>
        <v>Mats  G Karlsson</v>
      </c>
    </row>
    <row r="92" spans="1:21" ht="14.25" x14ac:dyDescent="0.45">
      <c r="A92" s="34" t="s">
        <v>194</v>
      </c>
      <c r="B92" s="34" t="s">
        <v>195</v>
      </c>
      <c r="C92" s="34" t="s">
        <v>772</v>
      </c>
      <c r="D92" s="34" t="s">
        <v>773</v>
      </c>
      <c r="E92" s="41" t="str">
        <f>INDEX('EPM info från ansökningar'!A:AN,MATCH('Godkända ansökningar'!C:C,'EPM info från ansökningar'!A:A,0),29)</f>
        <v>COVID-19 anses vara extra farligt vid nedsatt immunsystem. Patienter med kronisk leversjukdom har dåligt immunförsvar och bör därmed anses vara en riskgrupp. Det är dock ovanligt med kronisk leversjukdom, speciellt hos patienter som testats för COVID-19, och mer data behöver snabbt sammanställas på central nivå för att erhålla säkrare riskestimat för allvarliga utfall.</v>
      </c>
      <c r="F92" s="34" t="s">
        <v>34</v>
      </c>
      <c r="G92" s="33">
        <v>44012</v>
      </c>
      <c r="H92" s="34" t="s">
        <v>212</v>
      </c>
      <c r="I92" t="s">
        <v>163</v>
      </c>
      <c r="J92" t="str">
        <f>IF(INDEX('EPM info från ansökningar'!A:AN,MATCH('Godkända ansökningar'!C:C,'EPM info från ansökningar'!A:A,0),7)=0,"",INDEX('EPM info från ansökningar'!A:AN,MATCH('Godkända ansökningar'!C:C,'EPM info från ansökningar'!A:A,0),7))</f>
        <v/>
      </c>
      <c r="K92" t="str">
        <f>IF(INDEX('EPM info från ansökningar'!A:AN,MATCH('Godkända ansökningar'!C:C,'EPM info från ansökningar'!A:A,0),8)=0,"",INDEX('EPM info från ansökningar'!A:AN,MATCH('Godkända ansökningar'!C:C,'EPM info från ansökningar'!A:A,0),8))</f>
        <v/>
      </c>
      <c r="L92" t="str">
        <f>IF(INDEX('EPM info från ansökningar'!A:AN,MATCH('Godkända ansökningar'!C:C,'EPM info från ansökningar'!A:A,0),9)=0,"",INDEX('EPM info från ansökningar'!A:AN,MATCH('Godkända ansökningar'!C:C,'EPM info från ansökningar'!A:A,0),9))</f>
        <v>Stockholms</v>
      </c>
      <c r="M92" t="str">
        <f>IF(INDEX('EPM info från ansökningar'!A:AN,MATCH('Godkända ansökningar'!C:C,'EPM info från ansökningar'!A:A,0),10)=0,"",INDEX('EPM info från ansökningar'!A:AN,MATCH('Godkända ansökningar'!C:C,'EPM info från ansökningar'!A:A,0),10))</f>
        <v/>
      </c>
      <c r="N92" t="str">
        <f>IF(INDEX('EPM info från ansökningar'!A:AN,MATCH('Godkända ansökningar'!C:C,'EPM info från ansökningar'!A:A,0),11)=0,"",INDEX('EPM info från ansökningar'!A:AN,MATCH('Godkända ansökningar'!C:C,'EPM info från ansökningar'!A:A,0),11))</f>
        <v/>
      </c>
      <c r="O92" t="str">
        <f>IF(INDEX('EPM info från ansökningar'!A:AN,MATCH('Godkända ansökningar'!C:C,'EPM info från ansökningar'!A:A,0),12)=0,"",INDEX('EPM info från ansökningar'!A:AN,MATCH('Godkända ansökningar'!C:C,'EPM info från ansökningar'!A:A,0),12))</f>
        <v/>
      </c>
      <c r="P92" s="63">
        <f>INDEX('EPM info från ansökningar'!A:AN,MATCH('Godkända ansökningar'!C:C,'EPM info från ansökningar'!A:A,0),33)</f>
        <v>43952</v>
      </c>
      <c r="Q92" s="63">
        <f>INDEX('EPM info från ansökningar'!A:AN,MATCH('Godkända ansökningar'!C:C,'EPM info från ansökningar'!A:A,0),35)</f>
        <v>44561</v>
      </c>
      <c r="R92" s="65">
        <f>INDEX('EPM info från ansökningar'!A:AN,MATCH('Godkända ansökningar'!C:C,'EPM info från ansökningar'!A:A,0),38)</f>
        <v>150</v>
      </c>
      <c r="S92" s="65" t="str">
        <f>INDEX('EPM info från ansökningar'!A:AN,MATCH('Godkända ansökningar'!C:C,'EPM info från ansökningar'!A:A,0),39)</f>
        <v>Nej</v>
      </c>
      <c r="T92" t="str">
        <f>INDEX('EPM info från ansökningar'!A:AN,MATCH('Godkända ansökningar'!C:C,'EPM info från ansökningar'!A:A,0),40)</f>
        <v>Nej</v>
      </c>
      <c r="U92" t="str">
        <f>INDEX('EPM diarie'!D:F,MATCH('Godkända ansökningar'!C:C,'EPM diarie'!D:D,0),3)</f>
        <v>Hannes Hagström</v>
      </c>
    </row>
    <row r="93" spans="1:21" ht="14.25" x14ac:dyDescent="0.45">
      <c r="A93" s="34" t="s">
        <v>194</v>
      </c>
      <c r="B93" s="34" t="s">
        <v>201</v>
      </c>
      <c r="C93" s="34" t="s">
        <v>775</v>
      </c>
      <c r="D93" s="34" t="s">
        <v>776</v>
      </c>
      <c r="E93" s="41" t="str">
        <f>INDEX('EPM info från ansökningar'!A:AN,MATCH('Godkända ansökningar'!C:C,'EPM info från ansökningar'!A:A,0),29)</f>
        <v xml:space="preserve">COVID-19-pandemin är en mycket smittsam sjukdom vars svårighetsgrad varierar kraftigt mellan olika individer. Vissa får förmodligen en helt symtomfri sjukdom medan andra blir svårt sjuka, behöver respiratorvård och avlider. Detta är en ny sjukdom vars alla yttringar ännu är ofullständigt kända. Man har noterat att individer med hjärtsjukdom är en riskgrupp med högre risk för komplikationer och död.
Föreligggande studie avser att närmare undersöka hur och i vilken omfattning sjukdomen påverkar hjärtat i form av hjärtmuskelinflammationer, allvarliga rytmrubbningar, hjärtmuslkelskador och hjärtsvikt. Dessutom rundersöks förekomst, grad och typ av allvarliga lungkomplikationer, samt andel som avlider i sjukdomen eller dess komplikationer.
Studien innebär ingen behandling utan utgår från de data som registreras i journalerna kring sjukdomens yttringar och komplikationer, blodprover, ultraljuds- och röntgenundersökningar. I tillägg till detta genomgår forskningspersonerna ett ultraljud av hjärtat och EKG under vårdtiden, om inte detta redan utförts på annan indikation. Dessutom görs en kort telefonintervju 1 månad efter utskrivning och  en ultraljudsundersökning av hjärtat i samband med ett besök hos hjärtläkare inom ett år från utskrivningen från sjukhus. 
Endast patienter som läggs in på sjukhus och som efter informerat samtycke väljer att delta i studien inkluderas. Journaldata från vårdtillfället och fram till ett år efter utskrivning kommer att registreras. Studien kommer att genomföras på ett 20-tal sjukhus i Europa och räknar med att inkludera minst 400 patienter.
Primär frågeställning är: Vilka samband finns mellan olika registrerade parametrar och utveckling av hjärtkomplikationer. Sekundära frågeställningar är vilka samband som finns mellan olika registrerade parametrar men med allvarlig lungkomplikation respektive död som utfall.  </v>
      </c>
      <c r="F93" s="34" t="s">
        <v>221</v>
      </c>
      <c r="G93" s="33">
        <v>43990</v>
      </c>
      <c r="H93" s="34" t="s">
        <v>199</v>
      </c>
      <c r="I93" t="s">
        <v>161</v>
      </c>
      <c r="J93" t="str">
        <f>IF(INDEX('EPM info från ansökningar'!A:AN,MATCH('Godkända ansökningar'!C:C,'EPM info från ansökningar'!A:A,0),7)=0,"",INDEX('EPM info från ansökningar'!A:AN,MATCH('Godkända ansökningar'!C:C,'EPM info från ansökningar'!A:A,0),7))</f>
        <v>Norra</v>
      </c>
      <c r="K93" t="str">
        <f>IF(INDEX('EPM info från ansökningar'!A:AN,MATCH('Godkända ansökningar'!C:C,'EPM info från ansökningar'!A:A,0),8)=0,"",INDEX('EPM info från ansökningar'!A:AN,MATCH('Godkända ansökningar'!C:C,'EPM info från ansökningar'!A:A,0),8))</f>
        <v/>
      </c>
      <c r="L93" t="str">
        <f>IF(INDEX('EPM info från ansökningar'!A:AN,MATCH('Godkända ansökningar'!C:C,'EPM info från ansökningar'!A:A,0),9)=0,"",INDEX('EPM info från ansökningar'!A:AN,MATCH('Godkända ansökningar'!C:C,'EPM info från ansökningar'!A:A,0),9))</f>
        <v/>
      </c>
      <c r="M93" t="str">
        <f>IF(INDEX('EPM info från ansökningar'!A:AN,MATCH('Godkända ansökningar'!C:C,'EPM info från ansökningar'!A:A,0),10)=0,"",INDEX('EPM info från ansökningar'!A:AN,MATCH('Godkända ansökningar'!C:C,'EPM info från ansökningar'!A:A,0),10))</f>
        <v/>
      </c>
      <c r="N93" t="str">
        <f>IF(INDEX('EPM info från ansökningar'!A:AN,MATCH('Godkända ansökningar'!C:C,'EPM info från ansökningar'!A:A,0),11)=0,"",INDEX('EPM info från ansökningar'!A:AN,MATCH('Godkända ansökningar'!C:C,'EPM info från ansökningar'!A:A,0),11))</f>
        <v/>
      </c>
      <c r="O93" t="str">
        <f>IF(INDEX('EPM info från ansökningar'!A:AN,MATCH('Godkända ansökningar'!C:C,'EPM info från ansökningar'!A:A,0),12)=0,"",INDEX('EPM info från ansökningar'!A:AN,MATCH('Godkända ansökningar'!C:C,'EPM info från ansökningar'!A:A,0),12))</f>
        <v/>
      </c>
      <c r="P93" s="63">
        <f>INDEX('EPM info från ansökningar'!A:AN,MATCH('Godkända ansökningar'!C:C,'EPM info från ansökningar'!A:A,0),33)</f>
        <v>44043</v>
      </c>
      <c r="Q93" s="63">
        <f>INDEX('EPM info från ansökningar'!A:AN,MATCH('Godkända ansökningar'!C:C,'EPM info från ansökningar'!A:A,0),35)</f>
        <v>44408</v>
      </c>
      <c r="R93" s="65">
        <f>INDEX('EPM info från ansökningar'!A:AN,MATCH('Godkända ansökningar'!C:C,'EPM info från ansökningar'!A:A,0),38)</f>
        <v>22.5</v>
      </c>
      <c r="S93" s="65" t="str">
        <f>INDEX('EPM info från ansökningar'!A:AN,MATCH('Godkända ansökningar'!C:C,'EPM info från ansökningar'!A:A,0),39)</f>
        <v>Nej</v>
      </c>
      <c r="T93" t="str">
        <f>INDEX('EPM info från ansökningar'!A:AN,MATCH('Godkända ansökningar'!C:C,'EPM info från ansökningar'!A:A,0),40)</f>
        <v>Nej</v>
      </c>
      <c r="U93" t="str">
        <f>INDEX('EPM diarie'!D:F,MATCH('Godkända ansökningar'!C:C,'EPM diarie'!D:D,0),3)</f>
        <v>Michael Henein</v>
      </c>
    </row>
    <row r="94" spans="1:21" ht="14.25" x14ac:dyDescent="0.45">
      <c r="A94" s="34" t="s">
        <v>194</v>
      </c>
      <c r="B94" s="34" t="s">
        <v>237</v>
      </c>
      <c r="C94" s="34" t="s">
        <v>16</v>
      </c>
      <c r="D94" s="34" t="s">
        <v>778</v>
      </c>
      <c r="E94" s="41" t="str">
        <f>INDEX('EPM info från ansökningar'!A:AN,MATCH('Godkända ansökningar'!C:C,'EPM info från ansökningar'!A:A,0),29)</f>
        <v>COVID-19, som orsakas av SARS-CoV-2 viruset, har lett till en pandemi i vilken många personer har blivit
svårt sjuka och avlidit. Symptombilden vid COVID-19 är varierande och en del personer får mycket lindriga
symptom medan andra får svår sjukdom med andningspåverkan. Diagnosen ställs genom påvisande av
virus i övre luftvägssekret. Det saknas idag specifik behandling mot COVID-19. Ett antal olika antivirala eller
immunmodulerande behandlingar har föreslagits och en rad av dessa är under klinisk prövning. Vid svår
sjukdom utgörs behandlingen i första hand av syrgastillförsel och om det blir otillräckligt krävs
andningsunderstöd antingen i formen av icke-invasivt andningsstöd (NIV) eller i form av
respiratorbehandling. De patienter med COVID-19 som respiratorbehandlas har ofta långa behandlingstider
och endast en liten andel klarar sig ur respiratorn enligt rapporter från till exempel Italien. Det finns
beskrivningar av att personer med COVID-19 i respirator har mycket segt slem som är svårt att få upp ur
lungorna.
Ett kännetecken för patienter som blir svårt sjuka i COVID-19 är att de har en mycket starkt uttalad
inflammatorisk process i kroppen. Detta avspeglas i höga nivåer av olika inflammationsdrivande ämnen i
kroppen och i hög feber. Kroppens koagulationssystem är också kraftigt aktiverat. Det är inte känt varför en
del personer får så kraftig inflammation medan andra läker ut infektionen.
Ett av kroppens viktigaste försvarssystem är de vita blodkroppar som kallas för neutrofila granulocyter.
Dessa celler är specialiserade på att "äta upp" bakterier och andra smittämnen. Denna process benämns
fagocytos. När en neutrofil inte klarar att avdöda allt smittämne kan den som en sista åtgärd skicka ut sin
cellkärna som då bildar en nätlik struktur som fångar in smittämnet. Dessa strukturer kallas för NETs
(Neutrophil Extracellular Traps) och det är känt att sådana bildas i luftvägarna t.ex. vid lungsjukdomen
cystisk fibros men också vid lunginflammation. NETs består av DNA och till DNAt finns olika proteiner
bundna. Eftersom NETs består av DNA kan de lösas upp med enzymer som bryter ned DNA (sk DNas). Vid
cystisk fibros används ett DNas, Pulmozyme®, som inhalationsläkemedel för att lösa upp DNA och slemmet.
Läkemedlet tas i form av inhalation en till två gånger om dagen och brukar tolereras väl av patienterna.
I preliminära försök har vår forskargrupp kunnat visa att det finns NETs i sputum från patienter med COVID-
19. Fem patienter har därför erhållit behandling med DNas inom ramen för vanlig sjukvård och dessa
patienter har förbättrats tydligt och har i alla 5 fall kunnat skrivas hem i gott skick.
Syftet med projektet som här beskrivs är att undersöka om behandling med pulmozym till patienter COVID-
19 gör att patienterna blir friska snabbare. Vi vill också undersöka om det kan finnas biverkningar till
pulmozymbehandling, om behandling gör att man kan undvika respiratorbehandling samt om behandling
leder till bättre chans att överleva infektionen.</v>
      </c>
      <c r="F94" s="34" t="s">
        <v>105</v>
      </c>
      <c r="G94" s="33">
        <v>43969</v>
      </c>
      <c r="H94" s="34" t="s">
        <v>199</v>
      </c>
      <c r="I94" t="s">
        <v>166</v>
      </c>
      <c r="J94" t="str">
        <f>IF(INDEX('EPM info från ansökningar'!A:AN,MATCH('Godkända ansökningar'!C:C,'EPM info från ansökningar'!A:A,0),7)=0,"",INDEX('EPM info från ansökningar'!A:AN,MATCH('Godkända ansökningar'!C:C,'EPM info från ansökningar'!A:A,0),7))</f>
        <v/>
      </c>
      <c r="K94" t="str">
        <f>IF(INDEX('EPM info från ansökningar'!A:AN,MATCH('Godkända ansökningar'!C:C,'EPM info från ansökningar'!A:A,0),8)=0,"",INDEX('EPM info från ansökningar'!A:AN,MATCH('Godkända ansökningar'!C:C,'EPM info från ansökningar'!A:A,0),8))</f>
        <v/>
      </c>
      <c r="L94" t="str">
        <f>IF(INDEX('EPM info från ansökningar'!A:AN,MATCH('Godkända ansökningar'!C:C,'EPM info från ansökningar'!A:A,0),9)=0,"",INDEX('EPM info från ansökningar'!A:AN,MATCH('Godkända ansökningar'!C:C,'EPM info från ansökningar'!A:A,0),9))</f>
        <v/>
      </c>
      <c r="M94" t="str">
        <f>IF(INDEX('EPM info från ansökningar'!A:AN,MATCH('Godkända ansökningar'!C:C,'EPM info från ansökningar'!A:A,0),10)=0,"",INDEX('EPM info från ansökningar'!A:AN,MATCH('Godkända ansökningar'!C:C,'EPM info från ansökningar'!A:A,0),10))</f>
        <v/>
      </c>
      <c r="N94" t="str">
        <f>IF(INDEX('EPM info från ansökningar'!A:AN,MATCH('Godkända ansökningar'!C:C,'EPM info från ansökningar'!A:A,0),11)=0,"",INDEX('EPM info från ansökningar'!A:AN,MATCH('Godkända ansökningar'!C:C,'EPM info från ansökningar'!A:A,0),11))</f>
        <v/>
      </c>
      <c r="O94" t="str">
        <f>IF(INDEX('EPM info från ansökningar'!A:AN,MATCH('Godkända ansökningar'!C:C,'EPM info från ansökningar'!A:A,0),12)=0,"",INDEX('EPM info från ansökningar'!A:AN,MATCH('Godkända ansökningar'!C:C,'EPM info från ansökningar'!A:A,0),12))</f>
        <v>Södra</v>
      </c>
      <c r="P94" s="63">
        <f>INDEX('EPM info från ansökningar'!A:AN,MATCH('Godkända ansökningar'!C:C,'EPM info från ansökningar'!A:A,0),33)</f>
        <v>43948</v>
      </c>
      <c r="Q94" s="63">
        <f>INDEX('EPM info från ansökningar'!A:AN,MATCH('Godkända ansökningar'!C:C,'EPM info från ansökningar'!A:A,0),35)</f>
        <v>44089</v>
      </c>
      <c r="R94" s="65">
        <f>INDEX('EPM info från ansökningar'!A:AN,MATCH('Godkända ansökningar'!C:C,'EPM info från ansökningar'!A:A,0),38)</f>
        <v>100</v>
      </c>
      <c r="S94" s="65" t="str">
        <f>INDEX('EPM info från ansökningar'!A:AN,MATCH('Godkända ansökningar'!C:C,'EPM info från ansökningar'!A:A,0),39)</f>
        <v>Nej</v>
      </c>
      <c r="T94" t="str">
        <f>INDEX('EPM info från ansökningar'!A:AN,MATCH('Godkända ansökningar'!C:C,'EPM info från ansökningar'!A:A,0),40)</f>
        <v>Ja</v>
      </c>
      <c r="U94" t="str">
        <f>INDEX('EPM diarie'!D:F,MATCH('Godkända ansökningar'!C:C,'EPM diarie'!D:D,0),3)</f>
        <v>Adam Linder</v>
      </c>
    </row>
    <row r="95" spans="1:21" ht="14.25" x14ac:dyDescent="0.45">
      <c r="A95" s="34" t="s">
        <v>194</v>
      </c>
      <c r="B95" s="34" t="s">
        <v>195</v>
      </c>
      <c r="C95" s="34" t="s">
        <v>780</v>
      </c>
      <c r="D95" s="34" t="s">
        <v>781</v>
      </c>
      <c r="E95" s="41" t="str">
        <f>INDEX('EPM info från ansökningar'!A:AN,MATCH('Godkända ansökningar'!C:C,'EPM info från ansökningar'!A:A,0),29)</f>
        <v>Syftet med denna studie är att prehospitalt undersöka respirationsfysiologiska parametrar hos patienter med misstänkt covid-19. I nuläget saknas det studier gällande dessa parametrar hos denna patientgrupp. Då de som drabbas allra svårast av covid-19 ofta insjuknar i lunginflammation och/eller andningssvikt senare i förloppet vore det därför intressant att undersöka dessa patienter 
vid deras första kontakt med vården, med avseende på om de uppvisar några tecken på respirationsfysiologisk påverkan som skulle kunna vara till nytta i bedömningen av den fortsatta allvarlighetsgraden av sjukdomen.
Med hjälp av Fluxmed Grh kan denna undersökning på ett enkelt sätt genomföras prehospitalt, antingen i ambulanser eller på primärvårdsmottagningar. Patienterna får andas normalt i en sensor 
kopplad till Fluxmed Grh varpå en rad respirationsfysiologiska parametrar registreras och sparas på en dator. Den insamlade datan kan sedan användas för att beskriva hur patientgruppen ser ut samt 
för att undersöka om det finns några samband mellan de insamlade parametrarna och hur det går för patienten senare under sjukdomsförlopet. Resultatet av studien kan leda till att patienter med allvarligare form av covid-19 kan upptäckas tidigare. Med tidigare upptäckt kan patienten snabbare komma till rätt vårdnivå och därigenom få bättre vård. Detta skulle i sin tur kunna effektivisera 
vårdkedjan, vilket inte bara gagnar patienten utan även sjukvården i övrigt. Patienter skulle potentiellt kunna styras direkt till rätt vårdinrättning, vilket kan vara primärvård, infektionsmottagning, akutmottagning eller avdelning på sjukhuset. På så sätt kan
onödiga steg i vårdkedjan undvikas varpå sängplatser och personalresurser kan sparas.</v>
      </c>
      <c r="F95" s="34" t="s">
        <v>263</v>
      </c>
      <c r="G95" s="33">
        <v>43964</v>
      </c>
      <c r="H95" s="34" t="s">
        <v>199</v>
      </c>
      <c r="I95" t="s">
        <v>162</v>
      </c>
      <c r="J95" t="str">
        <f>IF(INDEX('EPM info från ansökningar'!A:AN,MATCH('Godkända ansökningar'!C:C,'EPM info från ansökningar'!A:A,0),7)=0,"",INDEX('EPM info från ansökningar'!A:AN,MATCH('Godkända ansökningar'!C:C,'EPM info från ansökningar'!A:A,0),7))</f>
        <v>Norra</v>
      </c>
      <c r="K95" t="str">
        <f>IF(INDEX('EPM info från ansökningar'!A:AN,MATCH('Godkända ansökningar'!C:C,'EPM info från ansökningar'!A:A,0),8)=0,"",INDEX('EPM info från ansökningar'!A:AN,MATCH('Godkända ansökningar'!C:C,'EPM info från ansökningar'!A:A,0),8))</f>
        <v>Uppsala-Örebro</v>
      </c>
      <c r="L95" t="str">
        <f>IF(INDEX('EPM info från ansökningar'!A:AN,MATCH('Godkända ansökningar'!C:C,'EPM info från ansökningar'!A:A,0),9)=0,"",INDEX('EPM info från ansökningar'!A:AN,MATCH('Godkända ansökningar'!C:C,'EPM info från ansökningar'!A:A,0),9))</f>
        <v/>
      </c>
      <c r="M95" t="str">
        <f>IF(INDEX('EPM info från ansökningar'!A:AN,MATCH('Godkända ansökningar'!C:C,'EPM info från ansökningar'!A:A,0),10)=0,"",INDEX('EPM info från ansökningar'!A:AN,MATCH('Godkända ansökningar'!C:C,'EPM info från ansökningar'!A:A,0),10))</f>
        <v/>
      </c>
      <c r="N95" t="str">
        <f>IF(INDEX('EPM info från ansökningar'!A:AN,MATCH('Godkända ansökningar'!C:C,'EPM info från ansökningar'!A:A,0),11)=0,"",INDEX('EPM info från ansökningar'!A:AN,MATCH('Godkända ansökningar'!C:C,'EPM info från ansökningar'!A:A,0),11))</f>
        <v/>
      </c>
      <c r="O95" t="str">
        <f>IF(INDEX('EPM info från ansökningar'!A:AN,MATCH('Godkända ansökningar'!C:C,'EPM info från ansökningar'!A:A,0),12)=0,"",INDEX('EPM info från ansökningar'!A:AN,MATCH('Godkända ansökningar'!C:C,'EPM info från ansökningar'!A:A,0),12))</f>
        <v/>
      </c>
      <c r="P95" s="63">
        <f>INDEX('EPM info från ansökningar'!A:AN,MATCH('Godkända ansökningar'!C:C,'EPM info från ansökningar'!A:A,0),33)</f>
        <v>43964</v>
      </c>
      <c r="Q95" s="63">
        <f>INDEX('EPM info från ansökningar'!A:AN,MATCH('Godkända ansökningar'!C:C,'EPM info från ansökningar'!A:A,0),35)</f>
        <v>44074</v>
      </c>
      <c r="R95" s="65">
        <f>INDEX('EPM info från ansökningar'!A:AN,MATCH('Godkända ansökningar'!C:C,'EPM info från ansökningar'!A:A,0),38)</f>
        <v>100</v>
      </c>
      <c r="S95" s="65" t="str">
        <f>INDEX('EPM info från ansökningar'!A:AN,MATCH('Godkända ansökningar'!C:C,'EPM info från ansökningar'!A:A,0),39)</f>
        <v>Nej</v>
      </c>
      <c r="T95" t="str">
        <f>INDEX('EPM info från ansökningar'!A:AN,MATCH('Godkända ansökningar'!C:C,'EPM info från ansökningar'!A:A,0),40)</f>
        <v>Nej</v>
      </c>
      <c r="U95" t="str">
        <f>INDEX('EPM diarie'!D:F,MATCH('Godkända ansökningar'!C:C,'EPM diarie'!D:D,0),3)</f>
        <v>David Smekal</v>
      </c>
    </row>
    <row r="96" spans="1:21" ht="14.25" x14ac:dyDescent="0.45">
      <c r="A96" s="34" t="s">
        <v>194</v>
      </c>
      <c r="B96" s="34" t="s">
        <v>237</v>
      </c>
      <c r="C96" s="34" t="s">
        <v>786</v>
      </c>
      <c r="D96" s="34" t="s">
        <v>787</v>
      </c>
      <c r="E96" s="41" t="str">
        <f>INDEX('EPM info från ansökningar'!A:AN,MATCH('Godkända ansökningar'!C:C,'EPM info från ansökningar'!A:A,0),29)</f>
        <v>Acute respiratory distress syndom (ARDS) är ett tillstånd som kan uppkomma efter skada eller infektioner av bakterier eller virus så som SARS-CoV-2 som ger upphov till covid 19. Dödligheten är hög (&gt;40% i svårt sjuka patienter) och överlevande patienter får ofta svåra komplikationer som resulterar i lungfunktionsnedsättning och neuromuskulära biverkningar.  Dagens behandling består antingen av respirator eller ECMO behandling. I den pågående Covid epedemien har även resursbegränsningar av det totala antalet intensivvårdsplatser visat sig driva upp mortaliteten. Vi har behandlat 2 patienter med mesenkymala stödjeceller med bra resultat. Båda patienterna kunde senare skrivas ut från sjukhuset och är vid full hälsa 5 år efter behandlingen. 
Mesenkymala stromaceller (MSC) odlade från benmärg är immunhämmande och kan minska inflammation. Intravenös injektion av MSC förbättrar läkning och överlevnad efter njur-, nerv- och lungskador i experimentella djurmodeller, framför allt genom att skifta från en proinflammatorisk till antiinflammatorisk miljö. MSC har sedan 2003 används i flertalet kliniska studier på Karolinska Universitetssjukhuset och Akademiska sjukhuset i Uppsala för olika sjukdomar. Idag finns det två registrerade läkemedel med MSC i världen, ett för behandling av transplantation-kontra-värd reaktioner i barn och en för lokal behandling av anala fistlar vid Crohn’s sjukdom. I båda fallen eftersträvas de immunmodulerande och läkande effekterna hos MSC. 
Dessa celler har även testats i en fas-1 respektive fas 2 studie i indikationen ARDS som båda påvisat säkerhet. En ännu inte publicerad studie har visat reducerad mortalitet samt minskad intensivård tid. 
Projektet syftar till att genomföra en klinisk läkemedelsstudie där MSCs injiceras intravenöst i svårt sjuka patienter med mild till måttlig ARDS på grund av SARS-CoV-2 som behandlas med respirator. Studiens primära utfallsmått är säkerhet med effekt kommer också att monitorernas. Cellerna tillverkas enligt regelverket för avancerade läkemedel. Patienterna följs upp med avseende på biverkningar och effekt på bland annat lungfunktion samt neuromuskulärfunktion i upp till 5 år.</v>
      </c>
      <c r="F96" s="34" t="s">
        <v>157</v>
      </c>
      <c r="G96" s="33">
        <v>43985</v>
      </c>
      <c r="H96" s="34" t="s">
        <v>212</v>
      </c>
      <c r="I96" t="s">
        <v>162</v>
      </c>
      <c r="J96" t="str">
        <f>IF(INDEX('EPM info från ansökningar'!A:AN,MATCH('Godkända ansökningar'!C:C,'EPM info från ansökningar'!A:A,0),7)=0,"",INDEX('EPM info från ansökningar'!A:AN,MATCH('Godkända ansökningar'!C:C,'EPM info från ansökningar'!A:A,0),7))</f>
        <v/>
      </c>
      <c r="K96" t="str">
        <f>IF(INDEX('EPM info från ansökningar'!A:AN,MATCH('Godkända ansökningar'!C:C,'EPM info från ansökningar'!A:A,0),8)=0,"",INDEX('EPM info från ansökningar'!A:AN,MATCH('Godkända ansökningar'!C:C,'EPM info från ansökningar'!A:A,0),8))</f>
        <v>Uppsala-Örebro</v>
      </c>
      <c r="L96" t="str">
        <f>IF(INDEX('EPM info från ansökningar'!A:AN,MATCH('Godkända ansökningar'!C:C,'EPM info från ansökningar'!A:A,0),9)=0,"",INDEX('EPM info från ansökningar'!A:AN,MATCH('Godkända ansökningar'!C:C,'EPM info från ansökningar'!A:A,0),9))</f>
        <v/>
      </c>
      <c r="M96" t="str">
        <f>IF(INDEX('EPM info från ansökningar'!A:AN,MATCH('Godkända ansökningar'!C:C,'EPM info från ansökningar'!A:A,0),10)=0,"",INDEX('EPM info från ansökningar'!A:AN,MATCH('Godkända ansökningar'!C:C,'EPM info från ansökningar'!A:A,0),10))</f>
        <v/>
      </c>
      <c r="N96" t="str">
        <f>IF(INDEX('EPM info från ansökningar'!A:AN,MATCH('Godkända ansökningar'!C:C,'EPM info från ansökningar'!A:A,0),11)=0,"",INDEX('EPM info från ansökningar'!A:AN,MATCH('Godkända ansökningar'!C:C,'EPM info från ansökningar'!A:A,0),11))</f>
        <v/>
      </c>
      <c r="O96" t="str">
        <f>IF(INDEX('EPM info från ansökningar'!A:AN,MATCH('Godkända ansökningar'!C:C,'EPM info från ansökningar'!A:A,0),12)=0,"",INDEX('EPM info från ansökningar'!A:AN,MATCH('Godkända ansökningar'!C:C,'EPM info från ansökningar'!A:A,0),12))</f>
        <v/>
      </c>
      <c r="P96" s="63">
        <f>INDEX('EPM info från ansökningar'!A:AN,MATCH('Godkända ansökningar'!C:C,'EPM info från ansökningar'!A:A,0),33)</f>
        <v>43985</v>
      </c>
      <c r="Q96" s="63">
        <f>INDEX('EPM info från ansökningar'!A:AN,MATCH('Godkända ansökningar'!C:C,'EPM info från ansökningar'!A:A,0),35)</f>
        <v>46022</v>
      </c>
      <c r="R96" s="65">
        <f>INDEX('EPM info från ansökningar'!A:AN,MATCH('Godkända ansökningar'!C:C,'EPM info från ansökningar'!A:A,0),38)</f>
        <v>9</v>
      </c>
      <c r="S96" s="65" t="str">
        <f>INDEX('EPM info från ansökningar'!A:AN,MATCH('Godkända ansökningar'!C:C,'EPM info från ansökningar'!A:A,0),39)</f>
        <v>Nej</v>
      </c>
      <c r="T96" t="str">
        <f>INDEX('EPM info från ansökningar'!A:AN,MATCH('Godkända ansökningar'!C:C,'EPM info från ansökningar'!A:A,0),40)</f>
        <v>Ja</v>
      </c>
      <c r="U96" t="str">
        <f>INDEX('EPM diarie'!D:F,MATCH('Godkända ansökningar'!C:C,'EPM diarie'!D:D,0),3)</f>
        <v>Oscar Simonson</v>
      </c>
    </row>
    <row r="97" spans="1:21" ht="14.25" x14ac:dyDescent="0.45">
      <c r="A97" s="34" t="s">
        <v>194</v>
      </c>
      <c r="B97" s="34" t="s">
        <v>201</v>
      </c>
      <c r="C97" s="34" t="s">
        <v>799</v>
      </c>
      <c r="D97" s="34" t="s">
        <v>800</v>
      </c>
      <c r="E97" s="41" t="str">
        <f>INDEX('EPM info från ansökningar'!A:AN,MATCH('Godkända ansökningar'!C:C,'EPM info från ansökningar'!A:A,0),29)</f>
        <v>Virusinfektionen Covid-19 fyller våra sjukhus och IVA-avdelningar på ett helt unikt sätt och vi saknar i allt väsentligt insikt i sjukdomens patofysiologi. Som en följd av detta så saknar vi mer specifika behandlingsalternativ. Vi har dock med intresse noterat att den Amerikanska läkemedelsmyndigheten (FDA) nyligen har givit generell dispens för behandling med inhalerad kvävemonoxid (iNO). Inhalerat NO har i Sverige (och Europa) den godkända indikationen pulmonell hypertension hos vuxna.
Ingen har dock ännu beskrivit förekomsten av pulmonell hypertension, med eller utan högerkammarbelastning, hos de Covid-19 patienter som blir så allvarligt sjuka så att de behöver tas om hand på IVA-avdelning. Kunskap om detta är givetvis en förutsättning för att avgöra dels behov av pulmonalartär katetrisering (PA-kateter, Swan-Ganz kateter) och dels för att bättre förstå om iNO-behandling eller andra former av lungselektiv kärlvidgande behandling kan vara av nytta för denna patientgrupp.</v>
      </c>
      <c r="F97" s="34" t="s">
        <v>34</v>
      </c>
      <c r="G97" s="33">
        <v>43971</v>
      </c>
      <c r="H97" s="34" t="s">
        <v>199</v>
      </c>
      <c r="I97" t="s">
        <v>163</v>
      </c>
      <c r="J97" t="str">
        <f>IF(INDEX('EPM info från ansökningar'!A:AN,MATCH('Godkända ansökningar'!C:C,'EPM info från ansökningar'!A:A,0),7)=0,"",INDEX('EPM info från ansökningar'!A:AN,MATCH('Godkända ansökningar'!C:C,'EPM info från ansökningar'!A:A,0),7))</f>
        <v/>
      </c>
      <c r="K97" t="str">
        <f>IF(INDEX('EPM info från ansökningar'!A:AN,MATCH('Godkända ansökningar'!C:C,'EPM info från ansökningar'!A:A,0),8)=0,"",INDEX('EPM info från ansökningar'!A:AN,MATCH('Godkända ansökningar'!C:C,'EPM info från ansökningar'!A:A,0),8))</f>
        <v/>
      </c>
      <c r="L97" t="str">
        <f>IF(INDEX('EPM info från ansökningar'!A:AN,MATCH('Godkända ansökningar'!C:C,'EPM info från ansökningar'!A:A,0),9)=0,"",INDEX('EPM info från ansökningar'!A:AN,MATCH('Godkända ansökningar'!C:C,'EPM info från ansökningar'!A:A,0),9))</f>
        <v>Stockholms</v>
      </c>
      <c r="M97" t="str">
        <f>IF(INDEX('EPM info från ansökningar'!A:AN,MATCH('Godkända ansökningar'!C:C,'EPM info från ansökningar'!A:A,0),10)=0,"",INDEX('EPM info från ansökningar'!A:AN,MATCH('Godkända ansökningar'!C:C,'EPM info från ansökningar'!A:A,0),10))</f>
        <v/>
      </c>
      <c r="N97" t="str">
        <f>IF(INDEX('EPM info från ansökningar'!A:AN,MATCH('Godkända ansökningar'!C:C,'EPM info från ansökningar'!A:A,0),11)=0,"",INDEX('EPM info från ansökningar'!A:AN,MATCH('Godkända ansökningar'!C:C,'EPM info från ansökningar'!A:A,0),11))</f>
        <v/>
      </c>
      <c r="O97" t="str">
        <f>IF(INDEX('EPM info från ansökningar'!A:AN,MATCH('Godkända ansökningar'!C:C,'EPM info från ansökningar'!A:A,0),12)=0,"",INDEX('EPM info från ansökningar'!A:AN,MATCH('Godkända ansökningar'!C:C,'EPM info från ansökningar'!A:A,0),12))</f>
        <v/>
      </c>
      <c r="P97" s="63">
        <f>INDEX('EPM info från ansökningar'!A:AN,MATCH('Godkända ansökningar'!C:C,'EPM info från ansökningar'!A:A,0),33)</f>
        <v>43927</v>
      </c>
      <c r="Q97" s="63">
        <f>INDEX('EPM info från ansökningar'!A:AN,MATCH('Godkända ansökningar'!C:C,'EPM info från ansökningar'!A:A,0),35)</f>
        <v>44012</v>
      </c>
      <c r="R97" s="65">
        <f>INDEX('EPM info från ansökningar'!A:AN,MATCH('Godkända ansökningar'!C:C,'EPM info från ansökningar'!A:A,0),38)</f>
        <v>50</v>
      </c>
      <c r="S97" s="65" t="str">
        <f>INDEX('EPM info från ansökningar'!A:AN,MATCH('Godkända ansökningar'!C:C,'EPM info från ansökningar'!A:A,0),39)</f>
        <v>Nej</v>
      </c>
      <c r="T97" t="str">
        <f>INDEX('EPM info från ansökningar'!A:AN,MATCH('Godkända ansökningar'!C:C,'EPM info från ansökningar'!A:A,0),40)</f>
        <v>Nej</v>
      </c>
      <c r="U97" t="str">
        <f>INDEX('EPM diarie'!D:F,MATCH('Godkända ansökningar'!C:C,'EPM diarie'!D:D,0),3)</f>
        <v>Per-Arne Lönnqvist</v>
      </c>
    </row>
    <row r="98" spans="1:21" ht="14.25" x14ac:dyDescent="0.45">
      <c r="A98" s="34" t="s">
        <v>194</v>
      </c>
      <c r="B98" s="34" t="s">
        <v>201</v>
      </c>
      <c r="C98" s="34" t="s">
        <v>820</v>
      </c>
      <c r="D98" s="34" t="s">
        <v>821</v>
      </c>
      <c r="E98" s="41" t="str">
        <f>INDEX('EPM info från ansökningar'!A:AN,MATCH('Godkända ansökningar'!C:C,'EPM info från ansökningar'!A:A,0),29)</f>
        <v>Coronavirus Covid-19 är nu en global pandemi. Covid-19 angriper ffa luftvägarna men även hjärta och kärl. Hjärtkärlsjudom och Covid-19 interagerar sannolikt på flera sätt: de har gemensamma riskfaktorer, förvärrar varandra, och läkemedel som används för hjärtkärlsjukdom kan påverka Covid-19, samt behandlingar för Covid-19 kan påverka hjärtkärlsjukdom. Detta är ett epidmiologiskt projekt som använder befinliga data från ett flertal register och elektroniska journaler för att etablera möjliga samband.</v>
      </c>
      <c r="F98" s="34" t="s">
        <v>52</v>
      </c>
      <c r="G98" s="33">
        <v>43976</v>
      </c>
      <c r="H98" s="34" t="s">
        <v>199</v>
      </c>
      <c r="I98" t="s">
        <v>163</v>
      </c>
      <c r="J98" t="str">
        <f>IF(INDEX('EPM info från ansökningar'!A:AN,MATCH('Godkända ansökningar'!C:C,'EPM info från ansökningar'!A:A,0),7)=0,"",INDEX('EPM info från ansökningar'!A:AN,MATCH('Godkända ansökningar'!C:C,'EPM info från ansökningar'!A:A,0),7))</f>
        <v/>
      </c>
      <c r="K98" t="str">
        <f>IF(INDEX('EPM info från ansökningar'!A:AN,MATCH('Godkända ansökningar'!C:C,'EPM info från ansökningar'!A:A,0),8)=0,"",INDEX('EPM info från ansökningar'!A:AN,MATCH('Godkända ansökningar'!C:C,'EPM info från ansökningar'!A:A,0),8))</f>
        <v/>
      </c>
      <c r="L98" t="str">
        <f>IF(INDEX('EPM info från ansökningar'!A:AN,MATCH('Godkända ansökningar'!C:C,'EPM info från ansökningar'!A:A,0),9)=0,"",INDEX('EPM info från ansökningar'!A:AN,MATCH('Godkända ansökningar'!C:C,'EPM info från ansökningar'!A:A,0),9))</f>
        <v>Stockholms</v>
      </c>
      <c r="M98" t="str">
        <f>IF(INDEX('EPM info från ansökningar'!A:AN,MATCH('Godkända ansökningar'!C:C,'EPM info från ansökningar'!A:A,0),10)=0,"",INDEX('EPM info från ansökningar'!A:AN,MATCH('Godkända ansökningar'!C:C,'EPM info från ansökningar'!A:A,0),10))</f>
        <v/>
      </c>
      <c r="N98" t="str">
        <f>IF(INDEX('EPM info från ansökningar'!A:AN,MATCH('Godkända ansökningar'!C:C,'EPM info från ansökningar'!A:A,0),11)=0,"",INDEX('EPM info från ansökningar'!A:AN,MATCH('Godkända ansökningar'!C:C,'EPM info från ansökningar'!A:A,0),11))</f>
        <v/>
      </c>
      <c r="O98" t="str">
        <f>IF(INDEX('EPM info från ansökningar'!A:AN,MATCH('Godkända ansökningar'!C:C,'EPM info från ansökningar'!A:A,0),12)=0,"",INDEX('EPM info från ansökningar'!A:AN,MATCH('Godkända ansökningar'!C:C,'EPM info från ansökningar'!A:A,0),12))</f>
        <v/>
      </c>
      <c r="P98" s="63">
        <f>INDEX('EPM info från ansökningar'!A:AN,MATCH('Godkända ansökningar'!C:C,'EPM info från ansökningar'!A:A,0),33)</f>
        <v>43983</v>
      </c>
      <c r="Q98" s="63">
        <f>INDEX('EPM info från ansökningar'!A:AN,MATCH('Godkända ansökningar'!C:C,'EPM info från ansökningar'!A:A,0),35)</f>
        <v>46022</v>
      </c>
      <c r="R98" s="65">
        <f>INDEX('EPM info från ansökningar'!A:AN,MATCH('Godkända ansökningar'!C:C,'EPM info från ansökningar'!A:A,0),38)</f>
        <v>3000000</v>
      </c>
      <c r="S98" s="65" t="str">
        <f>INDEX('EPM info från ansökningar'!A:AN,MATCH('Godkända ansökningar'!C:C,'EPM info från ansökningar'!A:A,0),39)</f>
        <v>Ja</v>
      </c>
      <c r="T98" t="str">
        <f>INDEX('EPM info från ansökningar'!A:AN,MATCH('Godkända ansökningar'!C:C,'EPM info från ansökningar'!A:A,0),40)</f>
        <v>Ja</v>
      </c>
      <c r="U98" t="str">
        <f>INDEX('EPM diarie'!D:F,MATCH('Godkända ansökningar'!C:C,'EPM diarie'!D:D,0),3)</f>
        <v>Lars H Lund</v>
      </c>
    </row>
    <row r="99" spans="1:21" ht="14.25" x14ac:dyDescent="0.45">
      <c r="A99" s="34" t="s">
        <v>194</v>
      </c>
      <c r="B99" s="34" t="s">
        <v>195</v>
      </c>
      <c r="C99" s="34" t="s">
        <v>823</v>
      </c>
      <c r="D99" s="34" t="s">
        <v>824</v>
      </c>
      <c r="E99" s="41" t="str">
        <f>INDEX('EPM info från ansökningar'!A:AN,MATCH('Godkända ansökningar'!C:C,'EPM info från ansökningar'!A:A,0),29)</f>
        <v>Under första halvan av 2020 har en världsomfattande spridning av ett nytt coronavirus, SARS-CoV2 skett.
Viruset orsakar hos vissa individer en allvarlig, och i vissa fall livshotande infektion kallad covid-19. Svensk sjukvård i allmänhet och intensivvården i synnerhet ställs nu inför svåra prov, inte bara resursmässigt utan även medicinskt. Sjukdomen liknar till viss del annan allvarlig andningssvikt men uppvisar också unika karakteristika. Människor tycks drabbas olika hårt och sjukdomen kan hos olika individer uppvisa helt skilda kliniska förlopp. Dessutom tycks det finnas demografiska skillnader där olika delar och regioner i landet drabbas olika svårt. Belastningen på de olika intensivvårdsavdelningar i landet kan därmed komma att skilja sig åt, vilket i sin tur kan få konsekvenser för vilka patienter som erbjuds intensivvård liksom hur avancerad och långvarig intensivvård som kan ges. Genom att fortlöpande samla in och sammanställa data från de patienter 
som intensivvårdas med diagnosen covid-19 i Region Västmanland vill vi möjliggöra dels en utförlig beskrivning av patienterna och det kliniska förloppet, dels möjliggöra en kvalitetsuppföljning
avseende den intensivvård som erbjöds regionens befolkningen under pandemin.</v>
      </c>
      <c r="F99" s="34" t="s">
        <v>586</v>
      </c>
      <c r="G99" s="33">
        <v>43971</v>
      </c>
      <c r="H99" s="34" t="s">
        <v>199</v>
      </c>
      <c r="I99" t="s">
        <v>162</v>
      </c>
      <c r="J99" t="str">
        <f>IF(INDEX('EPM info från ansökningar'!A:AN,MATCH('Godkända ansökningar'!C:C,'EPM info från ansökningar'!A:A,0),7)=0,"",INDEX('EPM info från ansökningar'!A:AN,MATCH('Godkända ansökningar'!C:C,'EPM info från ansökningar'!A:A,0),7))</f>
        <v/>
      </c>
      <c r="K99" t="str">
        <f>IF(INDEX('EPM info från ansökningar'!A:AN,MATCH('Godkända ansökningar'!C:C,'EPM info från ansökningar'!A:A,0),8)=0,"",INDEX('EPM info från ansökningar'!A:AN,MATCH('Godkända ansökningar'!C:C,'EPM info från ansökningar'!A:A,0),8))</f>
        <v>Uppsala-Örebro</v>
      </c>
      <c r="L99" t="str">
        <f>IF(INDEX('EPM info från ansökningar'!A:AN,MATCH('Godkända ansökningar'!C:C,'EPM info från ansökningar'!A:A,0),9)=0,"",INDEX('EPM info från ansökningar'!A:AN,MATCH('Godkända ansökningar'!C:C,'EPM info från ansökningar'!A:A,0),9))</f>
        <v/>
      </c>
      <c r="M99" t="str">
        <f>IF(INDEX('EPM info från ansökningar'!A:AN,MATCH('Godkända ansökningar'!C:C,'EPM info från ansökningar'!A:A,0),10)=0,"",INDEX('EPM info från ansökningar'!A:AN,MATCH('Godkända ansökningar'!C:C,'EPM info från ansökningar'!A:A,0),10))</f>
        <v/>
      </c>
      <c r="N99" t="str">
        <f>IF(INDEX('EPM info från ansökningar'!A:AN,MATCH('Godkända ansökningar'!C:C,'EPM info från ansökningar'!A:A,0),11)=0,"",INDEX('EPM info från ansökningar'!A:AN,MATCH('Godkända ansökningar'!C:C,'EPM info från ansökningar'!A:A,0),11))</f>
        <v/>
      </c>
      <c r="O99" t="str">
        <f>IF(INDEX('EPM info från ansökningar'!A:AN,MATCH('Godkända ansökningar'!C:C,'EPM info från ansökningar'!A:A,0),12)=0,"",INDEX('EPM info från ansökningar'!A:AN,MATCH('Godkända ansökningar'!C:C,'EPM info från ansökningar'!A:A,0),12))</f>
        <v/>
      </c>
      <c r="P99" s="63">
        <f>INDEX('EPM info från ansökningar'!A:AN,MATCH('Godkända ansökningar'!C:C,'EPM info från ansökningar'!A:A,0),33)</f>
        <v>43916</v>
      </c>
      <c r="Q99" s="63">
        <f>INDEX('EPM info från ansökningar'!A:AN,MATCH('Godkända ansökningar'!C:C,'EPM info från ansökningar'!A:A,0),35)</f>
        <v>44561</v>
      </c>
      <c r="R99" s="65">
        <f>INDEX('EPM info från ansökningar'!A:AN,MATCH('Godkända ansökningar'!C:C,'EPM info från ansökningar'!A:A,0),38)</f>
        <v>150</v>
      </c>
      <c r="S99" s="65" t="str">
        <f>INDEX('EPM info från ansökningar'!A:AN,MATCH('Godkända ansökningar'!C:C,'EPM info från ansökningar'!A:A,0),39)</f>
        <v>Nej</v>
      </c>
      <c r="T99" t="str">
        <f>INDEX('EPM info från ansökningar'!A:AN,MATCH('Godkända ansökningar'!C:C,'EPM info från ansökningar'!A:A,0),40)</f>
        <v>Ja</v>
      </c>
      <c r="U99" t="str">
        <f>INDEX('EPM diarie'!D:F,MATCH('Godkända ansökningar'!C:C,'EPM diarie'!D:D,0),3)</f>
        <v>Erland Östberg</v>
      </c>
    </row>
    <row r="100" spans="1:21" ht="14.25" x14ac:dyDescent="0.45">
      <c r="A100" s="34" t="s">
        <v>194</v>
      </c>
      <c r="B100" s="34" t="s">
        <v>195</v>
      </c>
      <c r="C100" s="34" t="s">
        <v>829</v>
      </c>
      <c r="D100" s="34" t="s">
        <v>830</v>
      </c>
      <c r="E100" s="41" t="str">
        <f>INDEX('EPM info från ansökningar'!A:AN,MATCH('Godkända ansökningar'!C:C,'EPM info från ansökningar'!A:A,0),29)</f>
        <v>Bakgrund:
Under senaste decennierna har tre coronavirusinfektioner spritts i världen. Först ut var Severe acute respiratory syndrome corona virus (SARS-CoV9) under 2002, senare under 2012 spreds Middle East respiratory syndrome corona virus (MERS-CoV) och nu SARS-CoV-2 som orsakar covid-19. Vid skrivandet av denna ansökan har i världen konstaterats 3 miljon smittade och över 200.000 dödsfall. 
I Sverige är över 5000 konstaterade smittade och omkring 300 dödsfall. Idag vårdas nästan 500 personer på intensivvårdsavdelning, med en medianålder på 62 år. Patienterna har i snitt varit sjuka i 9 dagar innan de hamnar på intensivården och noterbart är en stor könsskillnad då 3/4 av de som är så sjuka att de får intensivvård är män.  Av de som vårdas på intensiven har 1/4 hjärtlungsjukdom eller diabetes som bakomliggande sjukdom och 1/3 har högt blodtryck.
Smittan uppstod i Kina och har spritt snabbt över i princip alla världens länder under första kvartalet i år. Viruset sprids genom droppsmitta och då främst vid nära kontakt. Inkubationstiden är 2-14 dagar, i genomsnitt 5 dagar. Symptom på covid-19 är feber, luftvägssymptom med hosta och andfåddhet, muskel- och ledsmärta, ibland diarre och sjukdomen kan utveclas till akut andnings och organsvikt. Man har uppskattat att mortaliteten är upp till 1 % och att risken är beroende av ålder och andra sjukdomar som hjärtkärlsjukdomar, diabetes och högt blodtryck. Även fetma och rökning anges som riskfaktorer. De flesta får dock milda övergående symptom och det finns även friska 
smittbärare. Andra behöver vårdas på sjukhus, varav en mindre andel behöver intensivvård.
Viruspartikeln har sk spikes på sin yta och virus går in i luftvägsceller genom att knyta an till receptorer på cellytan, den viktigaste heter angiotensin-2-converting enzyme, ACE2, och denna mekanism är därför mål för antikroppar. ACE2-proteinet kodas av en gen som ligger på X-kromosomen och genen är främst aktiv i njurar, hjärtkärlssystemet, luftvägar och i tarmar.
Den stora skillnaden i intensivvård mellan könen och olika individer talar starkt för att det finns genetiska faktorer som bidrar till hur allvarlig sjukdom en patient utvecklar. Detta projekt syftar 
till att hitta sådana genetiska riskfaktorer.
Arbetsplan:
Forskningspersonerna kommer att identifieras bland personer som redan testats avseende covid19. De kommer att delas in fyra grupper, svårt sjuka som vårdats på intensivvårdsavdelning, patienter som 
behövt sjukhusvård för covid19 och som tillfrisknat utan intensivvård, personer som haft tydliga symtom på covid19 sjukdom men vårdats i hemmet och tillfrisknat, samt personer med laboratorieverifierad infektion med mycket milda eller inga sjukdomstecken. I samtliga grupper kommer vi att försöka rekrytera personer yngre än 60år och utan kända riskfaktorer. Uppgifter om sjukdomsförloppet kommer att hämtas ur journaler och för de personer som inte sjukhusvårdats 
kontaktas brevledes och ombeds fylla i en enkät för självuppskattning av sjukdomssymtom samt lämna blodprov för DNA extraktion och analys av antikroppar mot covid19. Antikroppsanalysen görs för att 
fastställa om det föreligger immunitet mot covid19, vilket är relevant för att bedöma sjukdomsförloppet.
Inledningsvis kommer vi att göra en associationsstudie med DNA-markörer över hela genomet (GWAS) med DNA från personer som haft covid19 och jämföra 100 patienter som intensivvårdats med kända genotypdata från 1.000 friska svenska personer. Nästa steg är att utvidga GWAS-analyserna till personer uppdelat efter svårighetsgrad, totalt kommer upp till 500 i varje grupp att rekryteras. 
GWAS-analyserna kommer förhoppningsvis att lokalisera ett begränsat antal gener/ kromosomregioner som innebär starka riskfaktorer eller skyddande faktorer för att bli svårt sjuk vid smitta.
Baserat på resultaten från GWAS och på publicerade data kommer DNA sekvenseras med helgenomsekvensning (WGS) och analyseras bioinformatiskt med inriktning på kandidatgener eller regioner som visat stark association till känslighet för eller skydd mot svår covid19. Omkring 30-100 personer i vardera gruppen kommer att jämföras med WGS. Sekvenserna kommer även att jämföras mot databaser med många friska individers DNA-sekvens. Detta kan dels möjliggöra att specialstudera mer specifikt, menockså gruppvis identifiera riskfaktorer.</v>
      </c>
      <c r="F100" s="34" t="s">
        <v>34</v>
      </c>
      <c r="G100" s="33">
        <v>43971</v>
      </c>
      <c r="H100" s="34" t="s">
        <v>199</v>
      </c>
      <c r="I100" t="s">
        <v>163</v>
      </c>
      <c r="J100" t="str">
        <f>IF(INDEX('EPM info från ansökningar'!A:AN,MATCH('Godkända ansökningar'!C:C,'EPM info från ansökningar'!A:A,0),7)=0,"",INDEX('EPM info från ansökningar'!A:AN,MATCH('Godkända ansökningar'!C:C,'EPM info från ansökningar'!A:A,0),7))</f>
        <v/>
      </c>
      <c r="K100" t="str">
        <f>IF(INDEX('EPM info från ansökningar'!A:AN,MATCH('Godkända ansökningar'!C:C,'EPM info från ansökningar'!A:A,0),8)=0,"",INDEX('EPM info från ansökningar'!A:AN,MATCH('Godkända ansökningar'!C:C,'EPM info från ansökningar'!A:A,0),8))</f>
        <v/>
      </c>
      <c r="L100" t="str">
        <f>IF(INDEX('EPM info från ansökningar'!A:AN,MATCH('Godkända ansökningar'!C:C,'EPM info från ansökningar'!A:A,0),9)=0,"",INDEX('EPM info från ansökningar'!A:AN,MATCH('Godkända ansökningar'!C:C,'EPM info från ansökningar'!A:A,0),9))</f>
        <v>Stockholms</v>
      </c>
      <c r="M100" t="str">
        <f>IF(INDEX('EPM info från ansökningar'!A:AN,MATCH('Godkända ansökningar'!C:C,'EPM info från ansökningar'!A:A,0),10)=0,"",INDEX('EPM info från ansökningar'!A:AN,MATCH('Godkända ansökningar'!C:C,'EPM info från ansökningar'!A:A,0),10))</f>
        <v/>
      </c>
      <c r="N100" t="str">
        <f>IF(INDEX('EPM info från ansökningar'!A:AN,MATCH('Godkända ansökningar'!C:C,'EPM info från ansökningar'!A:A,0),11)=0,"",INDEX('EPM info från ansökningar'!A:AN,MATCH('Godkända ansökningar'!C:C,'EPM info från ansökningar'!A:A,0),11))</f>
        <v/>
      </c>
      <c r="O100" t="str">
        <f>IF(INDEX('EPM info från ansökningar'!A:AN,MATCH('Godkända ansökningar'!C:C,'EPM info från ansökningar'!A:A,0),12)=0,"",INDEX('EPM info från ansökningar'!A:AN,MATCH('Godkända ansökningar'!C:C,'EPM info från ansökningar'!A:A,0),12))</f>
        <v/>
      </c>
      <c r="P100" s="63">
        <f>INDEX('EPM info från ansökningar'!A:AN,MATCH('Godkända ansökningar'!C:C,'EPM info från ansökningar'!A:A,0),33)</f>
        <v>43971</v>
      </c>
      <c r="Q100" s="63">
        <f>INDEX('EPM info från ansökningar'!A:AN,MATCH('Godkända ansökningar'!C:C,'EPM info från ansökningar'!A:A,0),35)</f>
        <v>46022</v>
      </c>
      <c r="R100" s="65">
        <f>INDEX('EPM info från ansökningar'!A:AN,MATCH('Godkända ansökningar'!C:C,'EPM info från ansökningar'!A:A,0),38)</f>
        <v>1400</v>
      </c>
      <c r="S100" s="65" t="str">
        <f>INDEX('EPM info från ansökningar'!A:AN,MATCH('Godkända ansökningar'!C:C,'EPM info från ansökningar'!A:A,0),39)</f>
        <v>Nej</v>
      </c>
      <c r="T100" t="str">
        <f>INDEX('EPM info från ansökningar'!A:AN,MATCH('Godkända ansökningar'!C:C,'EPM info från ansökningar'!A:A,0),40)</f>
        <v>Ja</v>
      </c>
      <c r="U100" t="str">
        <f>INDEX('EPM diarie'!D:F,MATCH('Godkända ansökningar'!C:C,'EPM diarie'!D:D,0),3)</f>
        <v>Magnus Nordenskjöld</v>
      </c>
    </row>
    <row r="101" spans="1:21" ht="14.25" x14ac:dyDescent="0.45">
      <c r="A101" s="34" t="s">
        <v>194</v>
      </c>
      <c r="B101" s="34" t="s">
        <v>195</v>
      </c>
      <c r="C101" s="34" t="s">
        <v>844</v>
      </c>
      <c r="D101" s="34" t="s">
        <v>845</v>
      </c>
      <c r="E101" s="41" t="str">
        <f>INDEX('EPM info från ansökningar'!A:AN,MATCH('Godkända ansökningar'!C:C,'EPM info från ansökningar'!A:A,0),29)</f>
        <v>Infektion orsakad av SARS-CoV2 har ökat dramatiskt i Sverige sedan slutet av februari 2020. De första veckorna testades alla misstänkta fall, men därefter bara vissa grupper. Med utökad provtagning har viss sjukhuspersonal fått tillgång till testning men personal inom äldreomsorg har inte provtagits i samma utsträckning. Med tanke på att äldre personer har en högre dödlighet vid SARS-CoV2-infektion är det av stor vikt att minska smitta i denna grupp. Ett sätt att minska 
smittrisk för personer som har äldreomsorg är att på ett tillförlitligt sätt identifiera personal inom äldrevården som är infekterade eller har genomgått infektion. Genom provtagning och insamling av data (bland annat eventuella symtom) hos personal i tjänst inom äldrevården kan smittans utbredning och förlopp kartläggas. Att inkludera äldre vars symptom föranlett provtagning för PCR för SARS-CoV2-infektion och undersöka immunitet hos äldre personer är också relevant i sammanhanget.
Bakgrunden till studien är en undersökning av personal på ett av de inkluderade boendena som nyligen gjordes eftersom det bland dem fanns oro för smitta.  Provtagning av personalen som visade att fyra personer hade SARS-CoV2 infektion.
Den planerade studien omfattar undersökning av personal på tre boenden. Dels planeras förnyad provtagning av personalen på det först undersökta boendet, dels provtagning av personal från 
ytterligare två boenden. Testningen av personal ska ske genom provtagning i näsa och svalg för påvisning av SARS- CoV2-RNA med PCR, och genom blodprov för att påvisa antikroppar mot SARS-CoV2 
som kan tyda på pågående eller tidigare genomgången infektion. Genom upprepad provtagning (tre provtagningar med två veckors mellanrum) kan vi undersöka smittspridning över tid, och utveckling 
av antikroppar tydande på genomgången infektion.
Boende vars symptom föranlett provtagning för PCR för SARS-CoV2-infektion inom äldreboendenas verksamhet kommer också inkluderas i efterhand och följas upp under sommaren 2020 med blodprov för 
att undersöka tecken till genomgången infektion via antikroppar.
 I studien kommer även två testinstrument som kan analysera prover för SARS-CoV2 på plats utvärderas.</v>
      </c>
      <c r="F101" s="34" t="s">
        <v>61</v>
      </c>
      <c r="G101" s="33">
        <v>43977</v>
      </c>
      <c r="H101" s="34" t="s">
        <v>199</v>
      </c>
      <c r="I101" t="s">
        <v>165</v>
      </c>
      <c r="J101" t="str">
        <f>IF(INDEX('EPM info från ansökningar'!A:AN,MATCH('Godkända ansökningar'!C:C,'EPM info från ansökningar'!A:A,0),7)=0,"",INDEX('EPM info från ansökningar'!A:AN,MATCH('Godkända ansökningar'!C:C,'EPM info från ansökningar'!A:A,0),7))</f>
        <v/>
      </c>
      <c r="K101" t="str">
        <f>IF(INDEX('EPM info från ansökningar'!A:AN,MATCH('Godkända ansökningar'!C:C,'EPM info från ansökningar'!A:A,0),8)=0,"",INDEX('EPM info från ansökningar'!A:AN,MATCH('Godkända ansökningar'!C:C,'EPM info från ansökningar'!A:A,0),8))</f>
        <v/>
      </c>
      <c r="L101" t="str">
        <f>IF(INDEX('EPM info från ansökningar'!A:AN,MATCH('Godkända ansökningar'!C:C,'EPM info från ansökningar'!A:A,0),9)=0,"",INDEX('EPM info från ansökningar'!A:AN,MATCH('Godkända ansökningar'!C:C,'EPM info från ansökningar'!A:A,0),9))</f>
        <v/>
      </c>
      <c r="M101" t="str">
        <f>IF(INDEX('EPM info från ansökningar'!A:AN,MATCH('Godkända ansökningar'!C:C,'EPM info från ansökningar'!A:A,0),10)=0,"",INDEX('EPM info från ansökningar'!A:AN,MATCH('Godkända ansökningar'!C:C,'EPM info från ansökningar'!A:A,0),10))</f>
        <v/>
      </c>
      <c r="N101" t="str">
        <f>IF(INDEX('EPM info från ansökningar'!A:AN,MATCH('Godkända ansökningar'!C:C,'EPM info från ansökningar'!A:A,0),11)=0,"",INDEX('EPM info från ansökningar'!A:AN,MATCH('Godkända ansökningar'!C:C,'EPM info från ansökningar'!A:A,0),11))</f>
        <v>Västra</v>
      </c>
      <c r="O101" t="str">
        <f>IF(INDEX('EPM info från ansökningar'!A:AN,MATCH('Godkända ansökningar'!C:C,'EPM info från ansökningar'!A:A,0),12)=0,"",INDEX('EPM info från ansökningar'!A:AN,MATCH('Godkända ansökningar'!C:C,'EPM info från ansökningar'!A:A,0),12))</f>
        <v/>
      </c>
      <c r="P101" s="63">
        <f>INDEX('EPM info från ansökningar'!A:AN,MATCH('Godkända ansökningar'!C:C,'EPM info från ansökningar'!A:A,0),33)</f>
        <v>43952</v>
      </c>
      <c r="Q101" s="63">
        <f>INDEX('EPM info från ansökningar'!A:AN,MATCH('Godkända ansökningar'!C:C,'EPM info från ansökningar'!A:A,0),35)</f>
        <v>44196</v>
      </c>
      <c r="R101" s="65">
        <f>INDEX('EPM info från ansökningar'!A:AN,MATCH('Godkända ansökningar'!C:C,'EPM info från ansökningar'!A:A,0),38)</f>
        <v>175</v>
      </c>
      <c r="S101" s="65" t="str">
        <f>INDEX('EPM info från ansökningar'!A:AN,MATCH('Godkända ansökningar'!C:C,'EPM info från ansökningar'!A:A,0),39)</f>
        <v>Nej</v>
      </c>
      <c r="T101" t="str">
        <f>INDEX('EPM info från ansökningar'!A:AN,MATCH('Godkända ansökningar'!C:C,'EPM info från ansökningar'!A:A,0),40)</f>
        <v>Nej</v>
      </c>
      <c r="U101" t="str">
        <f>INDEX('EPM diarie'!D:F,MATCH('Godkända ansökningar'!C:C,'EPM diarie'!D:D,0),3)</f>
        <v>Magnus Lindh</v>
      </c>
    </row>
    <row r="102" spans="1:21" ht="14.25" x14ac:dyDescent="0.45">
      <c r="A102" s="34" t="s">
        <v>194</v>
      </c>
      <c r="B102" s="34" t="s">
        <v>195</v>
      </c>
      <c r="C102" s="34" t="s">
        <v>847</v>
      </c>
      <c r="D102" s="34" t="s">
        <v>848</v>
      </c>
      <c r="E102" s="41" t="str">
        <f>INDEX('EPM info från ansökningar'!A:AN,MATCH('Godkända ansökningar'!C:C,'EPM info från ansökningar'!A:A,0),29)</f>
        <v>COVID-19 är en snabbt växande pandemi med stor påverkan såväl på samhället i stort som på sjukvården.
Symtomen vid COVID-19 är ofta ospecifika, liknande andra övre luftvägsinfektioner och det rapporteras även alltmer om att en stor andel av befolkningen kan ha infektionen utan märkbara symptom. Detta kan göra det svårt att förhålla sig till de nu aktuella reglerna som åberopas för att minska smittspridningen. I tillägg till dignostiska metoder som direkt kan påvisa virus arvsmassa finns också ett stort behov av  s k serologiska markörer för att identifiera antikroppar, 
och därmed möjlig immunitet mot sjukdomen, både för arbetsgivare och anställda inom vård och omsorg.
Personal som vårdar patienter COVID-19-infektion är en grupp som löper stor risk att smittas samtidigt som det finns risk för smittspridning inom övrig sjukvård och äldreomsorg som kan få 
svåra konsekvenser. Det vore mycket värdefullt att kunna identifiera personer som är på väg att, eller redan kan ha utvecklat immunitet genom att undersöka förekomsten av antikroppar mot COVID-19 
bland denna personal.
Samtidigt finns ett behov av utökad validering av de antikroppstester som nu snabbt görs kommersiellt tillgängliga och relatera analysresultat både till varandra och till ev kända kliniska 
symptom hos de individer som undersöks.
Detta projekt består av två delprojekt:
1) Metodutvärdering; genom att ta tillvara provmaterial från individer som har testats för COVID-19 i sjukvården (patienter, blodgivare, vårdpersonal), avidentifiera och analysera dessa med olika 
analysmetoder, vill vi studera hur bra de olika analysmetoderna överensstämmer med varandra, samt i de fall det finns uppgifter om misstänkt eller bekräftad COVID-19-infektion -hur resultaten av 
antikroppstesterna speglar detta.
2) Genom att vid upprepade tillfällen med olika intervall provta vårdpersonal på sjukhus och i äldreomsorg vill  vi följa utvecklingen av antikroppsförekomst hos dessa individer över tid.</v>
      </c>
      <c r="F102" s="34" t="s">
        <v>850</v>
      </c>
      <c r="G102" s="33">
        <v>43993</v>
      </c>
      <c r="H102" s="34" t="s">
        <v>212</v>
      </c>
      <c r="I102" t="s">
        <v>164</v>
      </c>
      <c r="J102" t="str">
        <f>IF(INDEX('EPM info från ansökningar'!A:AN,MATCH('Godkända ansökningar'!C:C,'EPM info från ansökningar'!A:A,0),7)=0,"",INDEX('EPM info från ansökningar'!A:AN,MATCH('Godkända ansökningar'!C:C,'EPM info från ansökningar'!A:A,0),7))</f>
        <v/>
      </c>
      <c r="K102" t="str">
        <f>IF(INDEX('EPM info från ansökningar'!A:AN,MATCH('Godkända ansökningar'!C:C,'EPM info från ansökningar'!A:A,0),8)=0,"",INDEX('EPM info från ansökningar'!A:AN,MATCH('Godkända ansökningar'!C:C,'EPM info från ansökningar'!A:A,0),8))</f>
        <v/>
      </c>
      <c r="L102" t="str">
        <f>IF(INDEX('EPM info från ansökningar'!A:AN,MATCH('Godkända ansökningar'!C:C,'EPM info från ansökningar'!A:A,0),9)=0,"",INDEX('EPM info från ansökningar'!A:AN,MATCH('Godkända ansökningar'!C:C,'EPM info från ansökningar'!A:A,0),9))</f>
        <v/>
      </c>
      <c r="M102" t="str">
        <f>IF(INDEX('EPM info från ansökningar'!A:AN,MATCH('Godkända ansökningar'!C:C,'EPM info från ansökningar'!A:A,0),10)=0,"",INDEX('EPM info från ansökningar'!A:AN,MATCH('Godkända ansökningar'!C:C,'EPM info från ansökningar'!A:A,0),10))</f>
        <v>Sydöstra</v>
      </c>
      <c r="N102" t="str">
        <f>IF(INDEX('EPM info från ansökningar'!A:AN,MATCH('Godkända ansökningar'!C:C,'EPM info från ansökningar'!A:A,0),11)=0,"",INDEX('EPM info från ansökningar'!A:AN,MATCH('Godkända ansökningar'!C:C,'EPM info från ansökningar'!A:A,0),11))</f>
        <v/>
      </c>
      <c r="O102" t="str">
        <f>IF(INDEX('EPM info från ansökningar'!A:AN,MATCH('Godkända ansökningar'!C:C,'EPM info från ansökningar'!A:A,0),12)=0,"",INDEX('EPM info från ansökningar'!A:AN,MATCH('Godkända ansökningar'!C:C,'EPM info från ansökningar'!A:A,0),12))</f>
        <v/>
      </c>
      <c r="P102" s="63">
        <f>INDEX('EPM info från ansökningar'!A:AN,MATCH('Godkända ansökningar'!C:C,'EPM info från ansökningar'!A:A,0),33)</f>
        <v>43993</v>
      </c>
      <c r="Q102" s="63">
        <f>INDEX('EPM info från ansökningar'!A:AN,MATCH('Godkända ansökningar'!C:C,'EPM info från ansökningar'!A:A,0),35)</f>
        <v>44500</v>
      </c>
      <c r="R102" s="65">
        <f>INDEX('EPM info från ansökningar'!A:AN,MATCH('Godkända ansökningar'!C:C,'EPM info från ansökningar'!A:A,0),38)</f>
        <v>430</v>
      </c>
      <c r="S102" s="65" t="str">
        <f>INDEX('EPM info från ansökningar'!A:AN,MATCH('Godkända ansökningar'!C:C,'EPM info från ansökningar'!A:A,0),39)</f>
        <v>Nej</v>
      </c>
      <c r="T102" t="str">
        <f>INDEX('EPM info från ansökningar'!A:AN,MATCH('Godkända ansökningar'!C:C,'EPM info från ansökningar'!A:A,0),40)</f>
        <v>Nej</v>
      </c>
      <c r="U102" t="str">
        <f>INDEX('EPM diarie'!D:F,MATCH('Godkända ansökningar'!C:C,'EPM diarie'!D:D,0),3)</f>
        <v>Ingvar Rydén</v>
      </c>
    </row>
    <row r="103" spans="1:21" ht="14.25" x14ac:dyDescent="0.45">
      <c r="A103" s="34" t="s">
        <v>194</v>
      </c>
      <c r="B103" s="34" t="s">
        <v>195</v>
      </c>
      <c r="C103" s="34" t="s">
        <v>856</v>
      </c>
      <c r="D103" s="34" t="s">
        <v>857</v>
      </c>
      <c r="E103" s="41" t="str">
        <f>INDEX('EPM info från ansökningar'!A:AN,MATCH('Godkända ansökningar'!C:C,'EPM info från ansökningar'!A:A,0),29)</f>
        <v>Vi har under kort tid sett hur covid19-infektion drabbar individer olika - medan flertalet drabbade är äldre är sjukdomsyttringarna högst skiftande. I t.ex. Spanien har flera barn under 15 år avlidit i covid19-sjukdom under mars-april 2020, medan vi i Sverige ännu inte sett ens många sjuka personer under 20 år. Vi kommer att hos avlidna studera vilka vävnader i kroppen som drabbas, och på vilket sätt de drabbas, dvs via våldsam infektion, propp-bildning i hjärnan eller i mag-tarmkanalen. Vi kommer att låta en forskargrupp (Jonas Erjefält, BMC Lund, separat EPM-ansökan och godkännande är en förutsättning) göra närmare cytokinanalyser på paraffininbäddad lungvävnad och möjliggöra sammanställning av våra fynd med olika blod-biomarkörer, vilka insamlas i ett separat projekt som utgår från Intensivvårdsavdelningarna i Region Skåne (Hans Friberg/ Swecrit-covid19 ändringsansökan dnr 2020-01955).
En strukturerad rapportering av våra fynd är en viktig del, speciellt då vi har en obduktionsfacilitet som är unik i Sverige avs storlek och säkerhet/skyddstänkande. Vi har därmed en skyldighet att göra undersökningar som andra inte kan ta emot/ göra och vi kan därigenom ge kliniska svar, fvb till vårdande och anhöriga.</v>
      </c>
      <c r="F103" s="34" t="s">
        <v>105</v>
      </c>
      <c r="G103" s="33">
        <v>43971</v>
      </c>
      <c r="H103" s="34" t="s">
        <v>199</v>
      </c>
      <c r="I103" t="s">
        <v>166</v>
      </c>
      <c r="J103" t="str">
        <f>IF(INDEX('EPM info från ansökningar'!A:AN,MATCH('Godkända ansökningar'!C:C,'EPM info från ansökningar'!A:A,0),7)=0,"",INDEX('EPM info från ansökningar'!A:AN,MATCH('Godkända ansökningar'!C:C,'EPM info från ansökningar'!A:A,0),7))</f>
        <v/>
      </c>
      <c r="K103" t="str">
        <f>IF(INDEX('EPM info från ansökningar'!A:AN,MATCH('Godkända ansökningar'!C:C,'EPM info från ansökningar'!A:A,0),8)=0,"",INDEX('EPM info från ansökningar'!A:AN,MATCH('Godkända ansökningar'!C:C,'EPM info från ansökningar'!A:A,0),8))</f>
        <v/>
      </c>
      <c r="L103" t="str">
        <f>IF(INDEX('EPM info från ansökningar'!A:AN,MATCH('Godkända ansökningar'!C:C,'EPM info från ansökningar'!A:A,0),9)=0,"",INDEX('EPM info från ansökningar'!A:AN,MATCH('Godkända ansökningar'!C:C,'EPM info från ansökningar'!A:A,0),9))</f>
        <v/>
      </c>
      <c r="M103" t="str">
        <f>IF(INDEX('EPM info från ansökningar'!A:AN,MATCH('Godkända ansökningar'!C:C,'EPM info från ansökningar'!A:A,0),10)=0,"",INDEX('EPM info från ansökningar'!A:AN,MATCH('Godkända ansökningar'!C:C,'EPM info från ansökningar'!A:A,0),10))</f>
        <v/>
      </c>
      <c r="N103" t="str">
        <f>IF(INDEX('EPM info från ansökningar'!A:AN,MATCH('Godkända ansökningar'!C:C,'EPM info från ansökningar'!A:A,0),11)=0,"",INDEX('EPM info från ansökningar'!A:AN,MATCH('Godkända ansökningar'!C:C,'EPM info från ansökningar'!A:A,0),11))</f>
        <v/>
      </c>
      <c r="O103" t="str">
        <f>IF(INDEX('EPM info från ansökningar'!A:AN,MATCH('Godkända ansökningar'!C:C,'EPM info från ansökningar'!A:A,0),12)=0,"",INDEX('EPM info från ansökningar'!A:AN,MATCH('Godkända ansökningar'!C:C,'EPM info från ansökningar'!A:A,0),12))</f>
        <v>Södra</v>
      </c>
      <c r="P103" s="63">
        <f>INDEX('EPM info från ansökningar'!A:AN,MATCH('Godkända ansökningar'!C:C,'EPM info från ansökningar'!A:A,0),33)</f>
        <v>43982</v>
      </c>
      <c r="Q103" s="63" t="str">
        <f>INDEX('EPM info från ansökningar'!A:AN,MATCH('Godkända ansökningar'!C:C,'EPM info från ansökningar'!A:A,0),35)</f>
        <v>Oklart</v>
      </c>
      <c r="R103" s="65" t="str">
        <f>INDEX('EPM info från ansökningar'!A:AN,MATCH('Godkända ansökningar'!C:C,'EPM info från ansökningar'!A:A,0),38)</f>
        <v>Oklart</v>
      </c>
      <c r="S103" s="65" t="str">
        <f>INDEX('EPM info från ansökningar'!A:AN,MATCH('Godkända ansökningar'!C:C,'EPM info från ansökningar'!A:A,0),39)</f>
        <v>Nej</v>
      </c>
      <c r="T103" t="str">
        <f>INDEX('EPM info från ansökningar'!A:AN,MATCH('Godkända ansökningar'!C:C,'EPM info från ansökningar'!A:A,0),40)</f>
        <v>Nej</v>
      </c>
      <c r="U103" t="str">
        <f>INDEX('EPM diarie'!D:F,MATCH('Godkända ansökningar'!C:C,'EPM diarie'!D:D,0),3)</f>
        <v>Elisabet Englund</v>
      </c>
    </row>
    <row r="104" spans="1:21" ht="14.25" x14ac:dyDescent="0.45">
      <c r="A104" s="34" t="s">
        <v>194</v>
      </c>
      <c r="B104" s="34" t="s">
        <v>236</v>
      </c>
      <c r="C104" s="34" t="s">
        <v>859</v>
      </c>
      <c r="D104" s="34" t="s">
        <v>860</v>
      </c>
      <c r="E104" s="41" t="str">
        <f>INDEX('EPM info från ansökningar'!A:AN,MATCH('Godkända ansökningar'!C:C,'EPM info från ansökningar'!A:A,0),29)</f>
        <v xml:space="preserve"> Bakgrund:
Pandemi med utbrott av COVID-19 har, förutom ofattbara konsekvenser för många individer, inneburit en generellt stor påfrestning för sjukvården och i akutfasen intensivvården i synnerhet. Studier från Kina tyder på att sjukvårdspersonal utsatts för psykologiska påfrestningar. På Karolinska Universitetssjukhuset, liksom på flera andra sjukhus i regionen har antalet platser utökats med flera hundra procent på några veckor.
Intensivvårds (iva)-platserna är ofta geografiskt  fördelade på olika iva-enheter som är lite olika utformade med därpå följande olika styrkor och svagheter i arbetsmiljö. Bemanningen av dessa iva-platser har varit och är en utmaning. Den ordinarie bemanningen glesas ut jämt över avdelningarna, läkare och omvårdnadspersonal (undersköterskor och sjuksköterskor) från andra verksamheter såsom anestesi- och operation snabbutbildas för att kunna intensivvårda COVID-19 smittade patienterna med stöd av ordinarie intensivvårdsutbildad personal. Utöver dessa personalgrupper har tidigare medarbetare som valt andra arbetsplatser eller yrken anslutit, liksom medarbetare från övriga delar av sjukhuset inom andra specialiteter (t.ex. ÖNH-läkare, barnmorskor). Detta innebär att runt patienten finns ett team som normalt inte arbetar tillsammans, 
flera är varken vana vid intensivvård eller den tekniska utrustning som finns för varje patient och dessutom genomförs arbetet iförd en skyddsutrustning under långa arbetspass.
Utmaningarna i arbetsmiljön är många med risk för stress, oro, konflikter, felhandlingar och utmattning. Arbetsgivaren tillser att individuellt- och gruppstöd finns att tillgå, tillhandahåller riktlinjer för vård, försöker anpassa schemat utifrån behov, säkrar behovet av skyddsutrustning och liknande men utmaningen kvarstår - behovet är större än tillgången på kvalificerad personal. Ett så kallat krisavtal är aktiverat för alla personalgrupper inom intensivvården vilket möjliggör schemaändringar med kort varsel för personal samt längre och fler arbetspass. Oro finns huruvida uthålligheten i medarbetargruppen ska kunna upprätthållas.
Syfte:
Kartlägga och analysera arbetsrelaterad stress, stressorer (faktorer som  leder till stress), samarbete och uppfattning av säkerhetsklimat i de personalgrupper som deltar i intensivvård av Covid 19 patienter under samt efter pandemin. Kunskap från studien väntas kunna bidra till bättre beredskap för hur liknande situationer kan hanteras framgent samt klargöra var behov finns.
Metod:
Under pandemin: Medarbetarnas (anestesiläkare, övriga läkare, anestesisjuksköterskor, operationssjuksköterskor, övriga sjuksköterskor och undersköterskor) reaktioner samlas bl a via 
validerade instrument för stress/utmattning, samarbete och säkerhetsklimat (SAQ) samt fri text. Enkäter fylls i av de medarbetare som så önskar under loppet av arbetspass.
Efter pandemin: Uppföljande webenkät samt semistrukturerade intervjuer med personal samt chefer planeras för att möjliggöra fördjupad kunskap om de utmaningar man mött, de coopingstrategier man använt och hur man återhämtat sig.</v>
      </c>
      <c r="F104" s="34" t="s">
        <v>34</v>
      </c>
      <c r="G104" s="33">
        <v>43983</v>
      </c>
      <c r="H104" s="34" t="s">
        <v>212</v>
      </c>
      <c r="I104" t="s">
        <v>163</v>
      </c>
      <c r="J104" t="str">
        <f>IF(INDEX('EPM info från ansökningar'!A:AN,MATCH('Godkända ansökningar'!C:C,'EPM info från ansökningar'!A:A,0),7)=0,"",INDEX('EPM info från ansökningar'!A:AN,MATCH('Godkända ansökningar'!C:C,'EPM info från ansökningar'!A:A,0),7))</f>
        <v/>
      </c>
      <c r="K104" t="str">
        <f>IF(INDEX('EPM info från ansökningar'!A:AN,MATCH('Godkända ansökningar'!C:C,'EPM info från ansökningar'!A:A,0),8)=0,"",INDEX('EPM info från ansökningar'!A:AN,MATCH('Godkända ansökningar'!C:C,'EPM info från ansökningar'!A:A,0),8))</f>
        <v/>
      </c>
      <c r="L104" t="str">
        <f>IF(INDEX('EPM info från ansökningar'!A:AN,MATCH('Godkända ansökningar'!C:C,'EPM info från ansökningar'!A:A,0),9)=0,"",INDEX('EPM info från ansökningar'!A:AN,MATCH('Godkända ansökningar'!C:C,'EPM info från ansökningar'!A:A,0),9))</f>
        <v>Stockholms</v>
      </c>
      <c r="M104" t="str">
        <f>IF(INDEX('EPM info från ansökningar'!A:AN,MATCH('Godkända ansökningar'!C:C,'EPM info från ansökningar'!A:A,0),10)=0,"",INDEX('EPM info från ansökningar'!A:AN,MATCH('Godkända ansökningar'!C:C,'EPM info från ansökningar'!A:A,0),10))</f>
        <v/>
      </c>
      <c r="N104" t="str">
        <f>IF(INDEX('EPM info från ansökningar'!A:AN,MATCH('Godkända ansökningar'!C:C,'EPM info från ansökningar'!A:A,0),11)=0,"",INDEX('EPM info från ansökningar'!A:AN,MATCH('Godkända ansökningar'!C:C,'EPM info från ansökningar'!A:A,0),11))</f>
        <v/>
      </c>
      <c r="O104" t="str">
        <f>IF(INDEX('EPM info från ansökningar'!A:AN,MATCH('Godkända ansökningar'!C:C,'EPM info från ansökningar'!A:A,0),12)=0,"",INDEX('EPM info från ansökningar'!A:AN,MATCH('Godkända ansökningar'!C:C,'EPM info från ansökningar'!A:A,0),12))</f>
        <v/>
      </c>
      <c r="P104" s="63">
        <f>INDEX('EPM info från ansökningar'!A:AN,MATCH('Godkända ansökningar'!C:C,'EPM info från ansökningar'!A:A,0),33)</f>
        <v>43983</v>
      </c>
      <c r="Q104" s="63">
        <f>INDEX('EPM info från ansökningar'!A:AN,MATCH('Godkända ansökningar'!C:C,'EPM info från ansökningar'!A:A,0),35)</f>
        <v>44926</v>
      </c>
      <c r="R104" s="65">
        <f>INDEX('EPM info från ansökningar'!A:AN,MATCH('Godkända ansökningar'!C:C,'EPM info från ansökningar'!A:A,0),38)</f>
        <v>350</v>
      </c>
      <c r="S104" s="65" t="str">
        <f>INDEX('EPM info från ansökningar'!A:AN,MATCH('Godkända ansökningar'!C:C,'EPM info från ansökningar'!A:A,0),39)</f>
        <v>Nej</v>
      </c>
      <c r="T104" t="str">
        <f>INDEX('EPM info från ansökningar'!A:AN,MATCH('Godkända ansökningar'!C:C,'EPM info från ansökningar'!A:A,0),40)</f>
        <v>Nej</v>
      </c>
      <c r="U104" t="str">
        <f>INDEX('EPM diarie'!D:F,MATCH('Godkända ansökningar'!C:C,'EPM diarie'!D:D,0),3)</f>
        <v>Lisbet Meurling</v>
      </c>
    </row>
    <row r="105" spans="1:21" ht="14.25" x14ac:dyDescent="0.45">
      <c r="A105" s="34" t="s">
        <v>194</v>
      </c>
      <c r="B105" s="34" t="s">
        <v>195</v>
      </c>
      <c r="C105" s="34" t="s">
        <v>862</v>
      </c>
      <c r="D105" s="34" t="s">
        <v>863</v>
      </c>
      <c r="E105" s="41" t="str">
        <f>INDEX('EPM info från ansökningar'!A:AN,MATCH('Godkända ansökningar'!C:C,'EPM info från ansökningar'!A:A,0),29)</f>
        <v>Covid-19-smittade patienter drabbas av sjukdomen på olika sätt. Ett fåtal blir allvarligt sjuka där det är många olika organsystem som drabbas. Lungorna kan skadas av viruset och följden blir en så kallad ARDS (Acute Respiratory Distress Syndrome) då bl.a. syresättningen till kroppen blir ett stort problem. Patienterna kan då behöva hjälp med andningen på maskinell väg. En slang sätts ned via munnen ned i luftstrupen (intubation), och slangen kopplas till en respirator. Om patienten behöver lång respiratorvård är det svårt att utföra munvård, slangen kan trycka på olika vävnader och orsaka skador. Patienten inte kan röra på sig vilket i sin tur leder till ökad risk för liggsår och blodproppar, och vårdtiden riskerar att bli längre. För att råda bot på detta görs en trakeotomi. Man opererar då ett hål (trakeostoma) från utsidan av halsen till luftstrupen. Patienten slipper slangen och de följder den kan leda till, luftvägen blir säkrare och risken för skador på luftstrupen från slangen minskar. Tiden i respirator och hela vårdtiden kan potentiellt förkortas.
Forskningsprojektets syfte är att ta reda på om patienterna gagnas av antingen tidig (inom 1 vecka efter intubation) eller sen (efter minst 10 dagars intubation) trakeotomi. Hypotesen är att en tidig trakeotomi leder till kortare tid i respirator, kortare vårdtid, minskad komplikationsrisk och mindre belastning på sjukvården som idag är under stor press p.g.a. Coronapandemin. Covid-19-sjuka patienter som intuberas och andas med hjälp av respirator kommer att slumpas antingen till gruppen "trakeotomi fram till dag 7 i respirator", eller till gruppen "trakeotomi efter dag 10 i respirator". Därefter följer man upp alla patienter avseende antal dygn i respirator, antal dygn på intensivvården, komplikationer, dygn med lugnande medicin, eventuellt behov av ytterligare respiratorvård efter att denna någon gång avslutats och dödlighet 90 dagar efter att patienten fått tidig eller sen trakeotomi.</v>
      </c>
      <c r="F105" s="34" t="s">
        <v>61</v>
      </c>
      <c r="G105" s="33">
        <v>43980</v>
      </c>
      <c r="H105" s="34" t="s">
        <v>212</v>
      </c>
      <c r="I105" t="s">
        <v>165</v>
      </c>
      <c r="J105" t="str">
        <f>IF(INDEX('EPM info från ansökningar'!A:AN,MATCH('Godkända ansökningar'!C:C,'EPM info från ansökningar'!A:A,0),7)=0,"",INDEX('EPM info från ansökningar'!A:AN,MATCH('Godkända ansökningar'!C:C,'EPM info från ansökningar'!A:A,0),7))</f>
        <v/>
      </c>
      <c r="K105" t="str">
        <f>IF(INDEX('EPM info från ansökningar'!A:AN,MATCH('Godkända ansökningar'!C:C,'EPM info från ansökningar'!A:A,0),8)=0,"",INDEX('EPM info från ansökningar'!A:AN,MATCH('Godkända ansökningar'!C:C,'EPM info från ansökningar'!A:A,0),8))</f>
        <v/>
      </c>
      <c r="L105" t="str">
        <f>IF(INDEX('EPM info från ansökningar'!A:AN,MATCH('Godkända ansökningar'!C:C,'EPM info från ansökningar'!A:A,0),9)=0,"",INDEX('EPM info från ansökningar'!A:AN,MATCH('Godkända ansökningar'!C:C,'EPM info från ansökningar'!A:A,0),9))</f>
        <v/>
      </c>
      <c r="M105" t="str">
        <f>IF(INDEX('EPM info från ansökningar'!A:AN,MATCH('Godkända ansökningar'!C:C,'EPM info från ansökningar'!A:A,0),10)=0,"",INDEX('EPM info från ansökningar'!A:AN,MATCH('Godkända ansökningar'!C:C,'EPM info från ansökningar'!A:A,0),10))</f>
        <v/>
      </c>
      <c r="N105" t="str">
        <f>IF(INDEX('EPM info från ansökningar'!A:AN,MATCH('Godkända ansökningar'!C:C,'EPM info från ansökningar'!A:A,0),11)=0,"",INDEX('EPM info från ansökningar'!A:AN,MATCH('Godkända ansökningar'!C:C,'EPM info från ansökningar'!A:A,0),11))</f>
        <v>Västra</v>
      </c>
      <c r="O105" t="str">
        <f>IF(INDEX('EPM info från ansökningar'!A:AN,MATCH('Godkända ansökningar'!C:C,'EPM info från ansökningar'!A:A,0),12)=0,"",INDEX('EPM info från ansökningar'!A:AN,MATCH('Godkända ansökningar'!C:C,'EPM info från ansökningar'!A:A,0),12))</f>
        <v/>
      </c>
      <c r="P105" s="63">
        <f>INDEX('EPM info från ansökningar'!A:AN,MATCH('Godkända ansökningar'!C:C,'EPM info från ansökningar'!A:A,0),33)</f>
        <v>43980</v>
      </c>
      <c r="Q105" s="63">
        <f>INDEX('EPM info från ansökningar'!A:AN,MATCH('Godkända ansökningar'!C:C,'EPM info från ansökningar'!A:A,0),35)</f>
        <v>44196</v>
      </c>
      <c r="R105" s="65">
        <f>INDEX('EPM info från ansökningar'!A:AN,MATCH('Godkända ansökningar'!C:C,'EPM info från ansökningar'!A:A,0),38)</f>
        <v>180</v>
      </c>
      <c r="S105" s="65" t="str">
        <f>INDEX('EPM info från ansökningar'!A:AN,MATCH('Godkända ansökningar'!C:C,'EPM info från ansökningar'!A:A,0),39)</f>
        <v>Nej</v>
      </c>
      <c r="T105" t="str">
        <f>INDEX('EPM info från ansökningar'!A:AN,MATCH('Godkända ansökningar'!C:C,'EPM info från ansökningar'!A:A,0),40)</f>
        <v>Ja</v>
      </c>
      <c r="U105" t="str">
        <f>INDEX('EPM diarie'!D:F,MATCH('Godkända ansökningar'!C:C,'EPM diarie'!D:D,0),3)</f>
        <v>Henrik Bergquist</v>
      </c>
    </row>
    <row r="106" spans="1:21" ht="14.25" x14ac:dyDescent="0.45">
      <c r="A106" s="34" t="s">
        <v>194</v>
      </c>
      <c r="B106" s="34" t="s">
        <v>195</v>
      </c>
      <c r="C106" s="34" t="s">
        <v>865</v>
      </c>
      <c r="D106" s="34" t="s">
        <v>866</v>
      </c>
      <c r="E106" s="41" t="str">
        <f>INDEX('EPM info från ansökningar'!A:AN,MATCH('Godkända ansökningar'!C:C,'EPM info från ansökningar'!A:A,0),29)</f>
        <v>Coronavirus Covid-19 är nu en global pandemi. Social distansering har lett till att patienter undviker att söka vård, även vid akuta allvarliga tillstånd. I ett Europeiskt samarbetsprojekt vill vi beskriva hur patienter söker och får vård för kardiovaskulär sjukdom före jämfört med under Covid-19 pandemin. På Karolinska Universitetssjukhuset sker sammanställning av vårdkontakter som del av kvalitetsuppföjing och -säkring. I detta projekt avser vi jämföra dessa data med andra sjukhus i andra länder.</v>
      </c>
      <c r="F106" s="34" t="s">
        <v>34</v>
      </c>
      <c r="G106" s="33">
        <v>43991</v>
      </c>
      <c r="H106" s="34" t="s">
        <v>212</v>
      </c>
      <c r="I106" t="s">
        <v>163</v>
      </c>
      <c r="J106" t="str">
        <f>IF(INDEX('EPM info från ansökningar'!A:AN,MATCH('Godkända ansökningar'!C:C,'EPM info från ansökningar'!A:A,0),7)=0,"",INDEX('EPM info från ansökningar'!A:AN,MATCH('Godkända ansökningar'!C:C,'EPM info från ansökningar'!A:A,0),7))</f>
        <v/>
      </c>
      <c r="K106" t="str">
        <f>IF(INDEX('EPM info från ansökningar'!A:AN,MATCH('Godkända ansökningar'!C:C,'EPM info från ansökningar'!A:A,0),8)=0,"",INDEX('EPM info från ansökningar'!A:AN,MATCH('Godkända ansökningar'!C:C,'EPM info från ansökningar'!A:A,0),8))</f>
        <v/>
      </c>
      <c r="L106" t="str">
        <f>IF(INDEX('EPM info från ansökningar'!A:AN,MATCH('Godkända ansökningar'!C:C,'EPM info från ansökningar'!A:A,0),9)=0,"",INDEX('EPM info från ansökningar'!A:AN,MATCH('Godkända ansökningar'!C:C,'EPM info från ansökningar'!A:A,0),9))</f>
        <v>Stockholms</v>
      </c>
      <c r="M106" t="str">
        <f>IF(INDEX('EPM info från ansökningar'!A:AN,MATCH('Godkända ansökningar'!C:C,'EPM info från ansökningar'!A:A,0),10)=0,"",INDEX('EPM info från ansökningar'!A:AN,MATCH('Godkända ansökningar'!C:C,'EPM info från ansökningar'!A:A,0),10))</f>
        <v/>
      </c>
      <c r="N106" t="str">
        <f>IF(INDEX('EPM info från ansökningar'!A:AN,MATCH('Godkända ansökningar'!C:C,'EPM info från ansökningar'!A:A,0),11)=0,"",INDEX('EPM info från ansökningar'!A:AN,MATCH('Godkända ansökningar'!C:C,'EPM info från ansökningar'!A:A,0),11))</f>
        <v/>
      </c>
      <c r="O106" t="str">
        <f>IF(INDEX('EPM info från ansökningar'!A:AN,MATCH('Godkända ansökningar'!C:C,'EPM info från ansökningar'!A:A,0),12)=0,"",INDEX('EPM info från ansökningar'!A:AN,MATCH('Godkända ansökningar'!C:C,'EPM info från ansökningar'!A:A,0),12))</f>
        <v/>
      </c>
      <c r="P106" s="63">
        <f>INDEX('EPM info från ansökningar'!A:AN,MATCH('Godkända ansökningar'!C:C,'EPM info från ansökningar'!A:A,0),33)</f>
        <v>43961</v>
      </c>
      <c r="Q106" s="63">
        <f>INDEX('EPM info från ansökningar'!A:AN,MATCH('Godkända ansökningar'!C:C,'EPM info från ansökningar'!A:A,0),35)</f>
        <v>43992</v>
      </c>
      <c r="R106" s="65">
        <f>INDEX('EPM info från ansökningar'!A:AN,MATCH('Godkända ansökningar'!C:C,'EPM info från ansökningar'!A:A,0),38)</f>
        <v>5000</v>
      </c>
      <c r="S106" s="65" t="str">
        <f>INDEX('EPM info från ansökningar'!A:AN,MATCH('Godkända ansökningar'!C:C,'EPM info från ansökningar'!A:A,0),39)</f>
        <v>Nej</v>
      </c>
      <c r="T106" t="str">
        <f>INDEX('EPM info från ansökningar'!A:AN,MATCH('Godkända ansökningar'!C:C,'EPM info från ansökningar'!A:A,0),40)</f>
        <v>Nej</v>
      </c>
      <c r="U106" t="str">
        <f>INDEX('EPM diarie'!D:F,MATCH('Godkända ansökningar'!C:C,'EPM diarie'!D:D,0),3)</f>
        <v>Lars H Lund</v>
      </c>
    </row>
    <row r="107" spans="1:21" ht="14.25" x14ac:dyDescent="0.45">
      <c r="A107" s="34" t="s">
        <v>194</v>
      </c>
      <c r="B107" s="34" t="s">
        <v>195</v>
      </c>
      <c r="C107" s="34" t="s">
        <v>867</v>
      </c>
      <c r="D107" s="34" t="s">
        <v>868</v>
      </c>
      <c r="E107" s="41" t="str">
        <f>INDEX('EPM info från ansökningar'!A:AN,MATCH('Godkända ansökningar'!C:C,'EPM info från ansökningar'!A:A,0),29)</f>
        <v>Idag finns det sju identifierade coronavirus som kan smitta människor. Trots likheter mellan de olika virusen ger de väldigt varierande symptom och sjukdom. Infektion med vissa coronavirus leder till vanlig förkylning, medan SARS och MERS-coronavirus orsakar betydligt allvarligare luftvägssjukdom.  I början på 2020 identifierades ett nytt coronavirus, SARS-CoV-2, som kan smitta människor. En infektion med SARS- CoV-2 ger i de flesta fall milda förkylningssymptom med vissa luftvägsbesvär. I vissa fall kan det dock ge upphov till livshotande sjukdom med stora andningssvårigheter och leda till att patienten avlider. Vad man sett hittills är att äldre personer med bakomliggande sjukdomar drabbas svårast av SARS-CoV-2 infektion men hur viruset ger upphov till den allvarliga formen av sjukdom vet vi ännu mycket lite om.
Även då den primära smittovägen med största sannolikhet är droppsmitta, vet vi inte helt klart om viruset kan smitta på andra sätt eller hur länge infektiöst viruset stannar i organ och vävnad på 
en avliden patient. Information kring smittovägar och vilka organ i kroppen som bär på aktivt virus är kritisk för hur tex obduktions- och vårdpersonal ska hantera patienter i vården patienter som 
avlidit i Covid-19.
Detta projekt avser att bidra till förståelsen om SARS-CoV-2s patogenitet och hur infektion påverkar olika mänskliga vävnader / organ samt om, och i så fall hur länge, infektiöst virus finns kvar i organ hos avlidna Covid-19 patienter.  Vi kommer att använda oss av mänskliga vävnader från personer som avlidit i Covid-19.</v>
      </c>
      <c r="F107" s="34" t="s">
        <v>205</v>
      </c>
      <c r="G107" s="33">
        <v>44034</v>
      </c>
      <c r="H107" s="34" t="s">
        <v>212</v>
      </c>
      <c r="I107" t="s">
        <v>163</v>
      </c>
      <c r="J107" t="str">
        <f>IF(INDEX('EPM info från ansökningar'!A:AN,MATCH('Godkända ansökningar'!C:C,'EPM info från ansökningar'!A:A,0),7)=0,"",INDEX('EPM info från ansökningar'!A:AN,MATCH('Godkända ansökningar'!C:C,'EPM info från ansökningar'!A:A,0),7))</f>
        <v/>
      </c>
      <c r="K107" t="str">
        <f>IF(INDEX('EPM info från ansökningar'!A:AN,MATCH('Godkända ansökningar'!C:C,'EPM info från ansökningar'!A:A,0),8)=0,"",INDEX('EPM info från ansökningar'!A:AN,MATCH('Godkända ansökningar'!C:C,'EPM info från ansökningar'!A:A,0),8))</f>
        <v/>
      </c>
      <c r="L107" t="str">
        <f>IF(INDEX('EPM info från ansökningar'!A:AN,MATCH('Godkända ansökningar'!C:C,'EPM info från ansökningar'!A:A,0),9)=0,"",INDEX('EPM info från ansökningar'!A:AN,MATCH('Godkända ansökningar'!C:C,'EPM info från ansökningar'!A:A,0),9))</f>
        <v>Stockholms</v>
      </c>
      <c r="M107" t="str">
        <f>IF(INDEX('EPM info från ansökningar'!A:AN,MATCH('Godkända ansökningar'!C:C,'EPM info från ansökningar'!A:A,0),10)=0,"",INDEX('EPM info från ansökningar'!A:AN,MATCH('Godkända ansökningar'!C:C,'EPM info från ansökningar'!A:A,0),10))</f>
        <v/>
      </c>
      <c r="N107" t="str">
        <f>IF(INDEX('EPM info från ansökningar'!A:AN,MATCH('Godkända ansökningar'!C:C,'EPM info från ansökningar'!A:A,0),11)=0,"",INDEX('EPM info från ansökningar'!A:AN,MATCH('Godkända ansökningar'!C:C,'EPM info från ansökningar'!A:A,0),11))</f>
        <v/>
      </c>
      <c r="O107" t="str">
        <f>IF(INDEX('EPM info från ansökningar'!A:AN,MATCH('Godkända ansökningar'!C:C,'EPM info från ansökningar'!A:A,0),12)=0,"",INDEX('EPM info från ansökningar'!A:AN,MATCH('Godkända ansökningar'!C:C,'EPM info från ansökningar'!A:A,0),12))</f>
        <v/>
      </c>
      <c r="P107" s="63">
        <f>INDEX('EPM info från ansökningar'!A:AN,MATCH('Godkända ansökningar'!C:C,'EPM info från ansökningar'!A:A,0),33)</f>
        <v>43952</v>
      </c>
      <c r="Q107" s="63">
        <f>INDEX('EPM info från ansökningar'!A:AN,MATCH('Godkända ansökningar'!C:C,'EPM info från ansökningar'!A:A,0),35)</f>
        <v>44317</v>
      </c>
      <c r="R107" s="65" t="str">
        <f>INDEX('EPM info från ansökningar'!A:AN,MATCH('Godkända ansökningar'!C:C,'EPM info från ansökningar'!A:A,0),38)</f>
        <v>Oklart</v>
      </c>
      <c r="S107" s="65" t="str">
        <f>INDEX('EPM info från ansökningar'!A:AN,MATCH('Godkända ansökningar'!C:C,'EPM info från ansökningar'!A:A,0),39)</f>
        <v>Ja</v>
      </c>
      <c r="T107" t="str">
        <f>INDEX('EPM info från ansökningar'!A:AN,MATCH('Godkända ansökningar'!C:C,'EPM info från ansökningar'!A:A,0),40)</f>
        <v>Nej</v>
      </c>
      <c r="U107" t="str">
        <f>INDEX('EPM diarie'!D:F,MATCH('Godkända ansökningar'!C:C,'EPM diarie'!D:D,0),3)</f>
        <v>Ali Mirazimi</v>
      </c>
    </row>
    <row r="108" spans="1:21" ht="14.25" x14ac:dyDescent="0.45">
      <c r="A108" s="34" t="s">
        <v>194</v>
      </c>
      <c r="B108" s="34" t="s">
        <v>201</v>
      </c>
      <c r="C108" s="34" t="s">
        <v>880</v>
      </c>
      <c r="D108" s="34" t="s">
        <v>881</v>
      </c>
      <c r="E108" s="41" t="str">
        <f>INDEX('EPM info från ansökningar'!A:AN,MATCH('Godkända ansökningar'!C:C,'EPM info från ansökningar'!A:A,0),29)</f>
        <v>Den Covid-19 infektion som under december 2019 uppmärksammades i Wuhan, Kina, har nu utvecklats till en fullskalig pandemi. Utbredningen ökar för närvarande i snabb takt varför det är svårt nu bedöma hur stor omfattningen globalt kommer att bli. Det är angeläget redan nu bedriva kliniskt inriktad forskning i syfte att förbättra vår förmåga att hantera nuvarande kris och även framtida liknande pandemier.
Det är därför viktigt att på ett systematiskt sätt följa upp dessa patienter.
I projektet kommer alla patienter som vårdats för svår Covid-19 (intensivvård, behov av andningsstöd eller stort syrgasbehov) att kallas till återbesök, dels cirka 6-8 veckor efter utskrivning och dels efter ytterligare cirka 4-6 månader. Vid första tillfället utförs lungröntgen och lungfunktionsundersökning (spirometri).
Datortomografi (DT) av lungan och ultraljudsundersökning av hjärta (ekokardiografi) görs om dessa undersökningar genomfördes under vårdtiden på sjukhus. Vid det andra besöket genomgår samtliga DT av
lungan, lungröntgen och fullständig spirometri inklusive mätning av diffusionskapacitet. En uppföljande ekokardiografi görs på de som hade onormala fynd i undersökning vid första besöket. Vid båda tillfällen ingår läkarbesök, blodprover, ett enkelt test av fysisk förmåga samt några enkäter angående aktuella symtom och livskvalitet. Dessutom tas extra blod- och urinprov för forskning (biobank).
Vi räknar att inom kort kunna bidra med forskningsresultat av klinisk relevans för den nu pågående Covid-19-pandemin men också för framtida pandemier av liknande slag.</v>
      </c>
      <c r="F108" s="34" t="s">
        <v>34</v>
      </c>
      <c r="G108" s="33">
        <v>44003</v>
      </c>
      <c r="H108" s="34" t="s">
        <v>199</v>
      </c>
      <c r="I108" t="s">
        <v>163</v>
      </c>
      <c r="J108" t="str">
        <f>IF(INDEX('EPM info från ansökningar'!A:AN,MATCH('Godkända ansökningar'!C:C,'EPM info från ansökningar'!A:A,0),7)=0,"",INDEX('EPM info från ansökningar'!A:AN,MATCH('Godkända ansökningar'!C:C,'EPM info från ansökningar'!A:A,0),7))</f>
        <v/>
      </c>
      <c r="K108" t="str">
        <f>IF(INDEX('EPM info från ansökningar'!A:AN,MATCH('Godkända ansökningar'!C:C,'EPM info från ansökningar'!A:A,0),8)=0,"",INDEX('EPM info från ansökningar'!A:AN,MATCH('Godkända ansökningar'!C:C,'EPM info från ansökningar'!A:A,0),8))</f>
        <v/>
      </c>
      <c r="L108" t="str">
        <f>IF(INDEX('EPM info från ansökningar'!A:AN,MATCH('Godkända ansökningar'!C:C,'EPM info från ansökningar'!A:A,0),9)=0,"",INDEX('EPM info från ansökningar'!A:AN,MATCH('Godkända ansökningar'!C:C,'EPM info från ansökningar'!A:A,0),9))</f>
        <v>Stockholms</v>
      </c>
      <c r="M108" t="str">
        <f>IF(INDEX('EPM info från ansökningar'!A:AN,MATCH('Godkända ansökningar'!C:C,'EPM info från ansökningar'!A:A,0),10)=0,"",INDEX('EPM info från ansökningar'!A:AN,MATCH('Godkända ansökningar'!C:C,'EPM info från ansökningar'!A:A,0),10))</f>
        <v/>
      </c>
      <c r="N108" t="str">
        <f>IF(INDEX('EPM info från ansökningar'!A:AN,MATCH('Godkända ansökningar'!C:C,'EPM info från ansökningar'!A:A,0),11)=0,"",INDEX('EPM info från ansökningar'!A:AN,MATCH('Godkända ansökningar'!C:C,'EPM info från ansökningar'!A:A,0),11))</f>
        <v/>
      </c>
      <c r="O108" t="str">
        <f>IF(INDEX('EPM info från ansökningar'!A:AN,MATCH('Godkända ansökningar'!C:C,'EPM info från ansökningar'!A:A,0),12)=0,"",INDEX('EPM info från ansökningar'!A:AN,MATCH('Godkända ansökningar'!C:C,'EPM info från ansökningar'!A:A,0),12))</f>
        <v/>
      </c>
      <c r="P108" s="63">
        <f>INDEX('EPM info från ansökningar'!A:AN,MATCH('Godkända ansökningar'!C:C,'EPM info från ansökningar'!A:A,0),33)</f>
        <v>43966</v>
      </c>
      <c r="Q108" s="63">
        <f>INDEX('EPM info från ansökningar'!A:AN,MATCH('Godkända ansökningar'!C:C,'EPM info från ansökningar'!A:A,0),35)</f>
        <v>44377</v>
      </c>
      <c r="R108" s="65">
        <f>INDEX('EPM info från ansökningar'!A:AN,MATCH('Godkända ansökningar'!C:C,'EPM info från ansökningar'!A:A,0),38)</f>
        <v>1200</v>
      </c>
      <c r="S108" s="65" t="str">
        <f>INDEX('EPM info från ansökningar'!A:AN,MATCH('Godkända ansökningar'!C:C,'EPM info från ansökningar'!A:A,0),39)</f>
        <v>Nej</v>
      </c>
      <c r="T108" t="str">
        <f>INDEX('EPM info från ansökningar'!A:AN,MATCH('Godkända ansökningar'!C:C,'EPM info från ansökningar'!A:A,0),40)</f>
        <v>Nej</v>
      </c>
      <c r="U108" t="str">
        <f>INDEX('EPM diarie'!D:F,MATCH('Godkända ansökningar'!C:C,'EPM diarie'!D:D,0),3)</f>
        <v>Michael Runold</v>
      </c>
    </row>
    <row r="109" spans="1:21" ht="14.25" x14ac:dyDescent="0.45">
      <c r="A109" s="34" t="s">
        <v>194</v>
      </c>
      <c r="B109" s="34" t="s">
        <v>195</v>
      </c>
      <c r="C109" s="34" t="s">
        <v>889</v>
      </c>
      <c r="D109" s="34" t="s">
        <v>890</v>
      </c>
      <c r="E109" s="41" t="str">
        <f>INDEX('EPM info från ansökningar'!A:AN,MATCH('Godkända ansökningar'!C:C,'EPM info från ansökningar'!A:A,0),29)</f>
        <v>Det nya coronaviruset SARS-CoV-2 har utlöst en global pandemi. Infektionen orsakar COVID-19 sjukdom med hög dödlighet hos en del av de infekterade individerna, medan de flesta bara utveckla milda symptom. Sjukdomen är helt ny och det finns ett stort behov att förstå utbredningen, prognos och immunitet. Forskningsprojektets syfte är att förstå hur infektionen sprids i samhället och att utveckla en testmetod för att kunna undersöka immuniteten hos individer som har varit infekterade med SARS-CoV-2. En annan målsättning är att validera olika tekniska lösningar för detektion av viruset, studera virusets mutationer, samspel med andra mikroorganismer i svalget och möjliga samband med sjukdomsförloppet.</v>
      </c>
      <c r="F109" s="34" t="s">
        <v>52</v>
      </c>
      <c r="G109" s="33">
        <v>43971</v>
      </c>
      <c r="H109" s="34" t="s">
        <v>199</v>
      </c>
      <c r="I109" t="s">
        <v>163</v>
      </c>
      <c r="J109" t="str">
        <f>IF(INDEX('EPM info från ansökningar'!A:AN,MATCH('Godkända ansökningar'!C:C,'EPM info från ansökningar'!A:A,0),7)=0,"",INDEX('EPM info från ansökningar'!A:AN,MATCH('Godkända ansökningar'!C:C,'EPM info från ansökningar'!A:A,0),7))</f>
        <v/>
      </c>
      <c r="K109" t="str">
        <f>IF(INDEX('EPM info från ansökningar'!A:AN,MATCH('Godkända ansökningar'!C:C,'EPM info från ansökningar'!A:A,0),8)=0,"",INDEX('EPM info från ansökningar'!A:AN,MATCH('Godkända ansökningar'!C:C,'EPM info från ansökningar'!A:A,0),8))</f>
        <v/>
      </c>
      <c r="L109" t="str">
        <f>IF(INDEX('EPM info från ansökningar'!A:AN,MATCH('Godkända ansökningar'!C:C,'EPM info från ansökningar'!A:A,0),9)=0,"",INDEX('EPM info från ansökningar'!A:AN,MATCH('Godkända ansökningar'!C:C,'EPM info från ansökningar'!A:A,0),9))</f>
        <v>Stockholms</v>
      </c>
      <c r="M109" t="str">
        <f>IF(INDEX('EPM info från ansökningar'!A:AN,MATCH('Godkända ansökningar'!C:C,'EPM info från ansökningar'!A:A,0),10)=0,"",INDEX('EPM info från ansökningar'!A:AN,MATCH('Godkända ansökningar'!C:C,'EPM info från ansökningar'!A:A,0),10))</f>
        <v/>
      </c>
      <c r="N109" t="str">
        <f>IF(INDEX('EPM info från ansökningar'!A:AN,MATCH('Godkända ansökningar'!C:C,'EPM info från ansökningar'!A:A,0),11)=0,"",INDEX('EPM info från ansökningar'!A:AN,MATCH('Godkända ansökningar'!C:C,'EPM info från ansökningar'!A:A,0),11))</f>
        <v/>
      </c>
      <c r="O109" t="str">
        <f>IF(INDEX('EPM info från ansökningar'!A:AN,MATCH('Godkända ansökningar'!C:C,'EPM info från ansökningar'!A:A,0),12)=0,"",INDEX('EPM info från ansökningar'!A:AN,MATCH('Godkända ansökningar'!C:C,'EPM info från ansökningar'!A:A,0),12))</f>
        <v/>
      </c>
      <c r="P109" s="63">
        <f>INDEX('EPM info från ansökningar'!A:AN,MATCH('Godkända ansökningar'!C:C,'EPM info från ansökningar'!A:A,0),33)</f>
        <v>43971</v>
      </c>
      <c r="Q109" s="63">
        <f>INDEX('EPM info från ansökningar'!A:AN,MATCH('Godkända ansökningar'!C:C,'EPM info från ansökningar'!A:A,0),35)</f>
        <v>44196</v>
      </c>
      <c r="R109" s="65">
        <f>INDEX('EPM info från ansökningar'!A:AN,MATCH('Godkända ansökningar'!C:C,'EPM info från ansökningar'!A:A,0),38)</f>
        <v>20000</v>
      </c>
      <c r="S109" s="65" t="str">
        <f>INDEX('EPM info från ansökningar'!A:AN,MATCH('Godkända ansökningar'!C:C,'EPM info från ansökningar'!A:A,0),39)</f>
        <v>Nej</v>
      </c>
      <c r="T109" t="str">
        <f>INDEX('EPM info från ansökningar'!A:AN,MATCH('Godkända ansökningar'!C:C,'EPM info från ansökningar'!A:A,0),40)</f>
        <v>Nej</v>
      </c>
      <c r="U109" t="str">
        <f>INDEX('EPM diarie'!D:F,MATCH('Godkända ansökningar'!C:C,'EPM diarie'!D:D,0),3)</f>
        <v>Lars Engstrand</v>
      </c>
    </row>
    <row r="110" spans="1:21" ht="14.25" x14ac:dyDescent="0.45">
      <c r="A110" s="34" t="s">
        <v>194</v>
      </c>
      <c r="B110" s="34" t="s">
        <v>195</v>
      </c>
      <c r="C110" s="34" t="s">
        <v>896</v>
      </c>
      <c r="D110" s="34" t="s">
        <v>897</v>
      </c>
      <c r="E110" s="41" t="str">
        <f>INDEX('EPM info från ansökningar'!A:AN,MATCH('Godkända ansökningar'!C:C,'EPM info från ansökningar'!A:A,0),29)</f>
        <v>Coronaviruset SARS-CoV-2 ligger bakom den pågående pandemin i COVID-19 sjukom och är förknippat med en hög förekomst av allvarlig lungsjukdom och död. Hypertoni och hjärtkärlsjukdom är riskfaktorer 
för dödsfall i COVID-19. Angiotensin-konverterande enzym 2 (ACE2) är en viktig komponent i renin- angiotensinsystemet och fungerar som bindningsstället för SARS-CoV-2 när det tar sig in i cellerna i luftvägarna. I experimentella modeller har ACE-hämmande läkemedel och angiotensinreceptorblockerare, båda är vanliga som blodtrykssänkande läkemedel, visats öka ACE2-uttrycket i flera organ. Om detta gör att cellerna lättare blir infekterade är oklart. 
Alternativt kan ACEI: er och ARB faktiskt förbättra svarsmekanismerna genom att motverka inflammation, vilket i slutändan kan minska påverkan på lungor och andra organ. Slutligen kan dessa 
läkemedel ha direkta njur-, lung- och hjärtskyddande effekter.
Sammantaget är det oklart om dessa läkemedel är  fördelaktiga eller skadliga hos patienter med akut COVID-19 sjukdom. Nya nationella och internationella expertrekommendationer rekommenderar allmänt att man fortsätter med dessa läkemedel vid COVID-19 men att man gör en paus vid risk för undervätskning (dehydrering), vilket är vanligt vid svårare, sjukhusvårdad infektion. Eftersom majoriteten av alla patienter som insjuknar i COVID-19 står på dessa läkemedel är det kliniskt viktigt att veta om det påverkar prognosen om man pausar eller fortsätter med dessa. Därför görs nu skyndsamt en internationell studie över detta, som leds av Penn University i USA, där hjärtkliniken på Danderyds sjukhus är medprövare.</v>
      </c>
      <c r="F110" s="34" t="s">
        <v>34</v>
      </c>
      <c r="G110" s="33">
        <v>43971</v>
      </c>
      <c r="H110" s="34" t="s">
        <v>199</v>
      </c>
      <c r="I110" t="s">
        <v>163</v>
      </c>
      <c r="J110" t="str">
        <f>IF(INDEX('EPM info från ansökningar'!A:AN,MATCH('Godkända ansökningar'!C:C,'EPM info från ansökningar'!A:A,0),7)=0,"",INDEX('EPM info från ansökningar'!A:AN,MATCH('Godkända ansökningar'!C:C,'EPM info från ansökningar'!A:A,0),7))</f>
        <v/>
      </c>
      <c r="K110" t="str">
        <f>IF(INDEX('EPM info från ansökningar'!A:AN,MATCH('Godkända ansökningar'!C:C,'EPM info från ansökningar'!A:A,0),8)=0,"",INDEX('EPM info från ansökningar'!A:AN,MATCH('Godkända ansökningar'!C:C,'EPM info från ansökningar'!A:A,0),8))</f>
        <v/>
      </c>
      <c r="L110" t="str">
        <f>IF(INDEX('EPM info från ansökningar'!A:AN,MATCH('Godkända ansökningar'!C:C,'EPM info från ansökningar'!A:A,0),9)=0,"",INDEX('EPM info från ansökningar'!A:AN,MATCH('Godkända ansökningar'!C:C,'EPM info från ansökningar'!A:A,0),9))</f>
        <v>Stockholms</v>
      </c>
      <c r="M110" t="str">
        <f>IF(INDEX('EPM info från ansökningar'!A:AN,MATCH('Godkända ansökningar'!C:C,'EPM info från ansökningar'!A:A,0),10)=0,"",INDEX('EPM info från ansökningar'!A:AN,MATCH('Godkända ansökningar'!C:C,'EPM info från ansökningar'!A:A,0),10))</f>
        <v/>
      </c>
      <c r="N110" t="str">
        <f>IF(INDEX('EPM info från ansökningar'!A:AN,MATCH('Godkända ansökningar'!C:C,'EPM info från ansökningar'!A:A,0),11)=0,"",INDEX('EPM info från ansökningar'!A:AN,MATCH('Godkända ansökningar'!C:C,'EPM info från ansökningar'!A:A,0),11))</f>
        <v/>
      </c>
      <c r="O110" t="str">
        <f>IF(INDEX('EPM info från ansökningar'!A:AN,MATCH('Godkända ansökningar'!C:C,'EPM info från ansökningar'!A:A,0),12)=0,"",INDEX('EPM info från ansökningar'!A:AN,MATCH('Godkända ansökningar'!C:C,'EPM info från ansökningar'!A:A,0),12))</f>
        <v/>
      </c>
      <c r="P110" s="63">
        <f>INDEX('EPM info från ansökningar'!A:AN,MATCH('Godkända ansökningar'!C:C,'EPM info från ansökningar'!A:A,0),33)</f>
        <v>43961</v>
      </c>
      <c r="Q110" s="63">
        <f>INDEX('EPM info från ansökningar'!A:AN,MATCH('Godkända ansökningar'!C:C,'EPM info från ansökningar'!A:A,0),35)</f>
        <v>44022</v>
      </c>
      <c r="R110" s="65">
        <f>INDEX('EPM info från ansökningar'!A:AN,MATCH('Godkända ansökningar'!C:C,'EPM info från ansökningar'!A:A,0),38)</f>
        <v>225</v>
      </c>
      <c r="S110" s="65" t="str">
        <f>INDEX('EPM info från ansökningar'!A:AN,MATCH('Godkända ansökningar'!C:C,'EPM info från ansökningar'!A:A,0),39)</f>
        <v>Nej</v>
      </c>
      <c r="T110" t="str">
        <f>INDEX('EPM info från ansökningar'!A:AN,MATCH('Godkända ansökningar'!C:C,'EPM info från ansökningar'!A:A,0),40)</f>
        <v>Nej</v>
      </c>
      <c r="U110" t="str">
        <f>INDEX('EPM diarie'!D:F,MATCH('Godkända ansökningar'!C:C,'EPM diarie'!D:D,0),3)</f>
        <v>Jonas Spaak</v>
      </c>
    </row>
    <row r="111" spans="1:21" ht="14.25" x14ac:dyDescent="0.45">
      <c r="A111" s="34" t="s">
        <v>194</v>
      </c>
      <c r="B111" s="34" t="s">
        <v>201</v>
      </c>
      <c r="C111" s="34" t="s">
        <v>918</v>
      </c>
      <c r="D111" s="34" t="s">
        <v>919</v>
      </c>
      <c r="E111" s="41" t="str">
        <f>INDEX('EPM info från ansökningar'!A:AN,MATCH('Godkända ansökningar'!C:C,'EPM info från ansökningar'!A:A,0),29)</f>
        <v>Diagnostiska standardtester för Covid-19 Iinnebär att SARS-CoV-2 virusets arvsmassa RNA renas fram ur prover från Covid-19-patienter. Därefter skapas en syntes för DNA-fragment som analyseras med 
hjälp av genteknik (PCR). Det första steget är en flaskhals i analysen, där både robot och speciella reagens krävs, som det under rådande omständigheter kan bli brist på. Det är stor efterfrågan på snabbare test och en optimering av metoden för att utelsuta det första steget är följt möjligt, och används på andra typer av celler och prov. Personalen på sjukhuslaboratorierna saknar dock tid och resurser för att utveckla testen just nu, men forskare har möjlighet att bidra. 
Det skulle kunna resultera i betydligt snabbare test, på ett par timmar istället för upp till 1-2 dagar. Dessutom är ambitionen att vidareutvecka ett test som inte kräver avancerad utrustning eller 
personal, som kan användas för ännu snabbare test, och även i t.ex. länder med sämre tillgång på laboratorier.  I denna ansökan är det forskare från KTH som har stor vana av att utveckla sådan tester som samarbetar med Karolinska Universitetslaboratoriet (KUL). Tanken är att vårdmottagningar och laboratorier ska behöva ändra så lite som möjligt i sina nuvarande protokoll och arbetsmetoder för att införa de nya testerna. Målet är att validera metoden snabbt.</v>
      </c>
      <c r="F111" s="34" t="s">
        <v>921</v>
      </c>
      <c r="G111" s="33">
        <v>43976</v>
      </c>
      <c r="H111" s="34" t="s">
        <v>212</v>
      </c>
      <c r="I111" t="s">
        <v>163</v>
      </c>
      <c r="J111" t="str">
        <f>IF(INDEX('EPM info från ansökningar'!A:AN,MATCH('Godkända ansökningar'!C:C,'EPM info från ansökningar'!A:A,0),7)=0,"",INDEX('EPM info från ansökningar'!A:AN,MATCH('Godkända ansökningar'!C:C,'EPM info från ansökningar'!A:A,0),7))</f>
        <v/>
      </c>
      <c r="K111" t="str">
        <f>IF(INDEX('EPM info från ansökningar'!A:AN,MATCH('Godkända ansökningar'!C:C,'EPM info från ansökningar'!A:A,0),8)=0,"",INDEX('EPM info från ansökningar'!A:AN,MATCH('Godkända ansökningar'!C:C,'EPM info från ansökningar'!A:A,0),8))</f>
        <v/>
      </c>
      <c r="L111" t="str">
        <f>IF(INDEX('EPM info från ansökningar'!A:AN,MATCH('Godkända ansökningar'!C:C,'EPM info från ansökningar'!A:A,0),9)=0,"",INDEX('EPM info från ansökningar'!A:AN,MATCH('Godkända ansökningar'!C:C,'EPM info från ansökningar'!A:A,0),9))</f>
        <v>Stockholms</v>
      </c>
      <c r="M111" t="str">
        <f>IF(INDEX('EPM info från ansökningar'!A:AN,MATCH('Godkända ansökningar'!C:C,'EPM info från ansökningar'!A:A,0),10)=0,"",INDEX('EPM info från ansökningar'!A:AN,MATCH('Godkända ansökningar'!C:C,'EPM info från ansökningar'!A:A,0),10))</f>
        <v/>
      </c>
      <c r="N111" t="str">
        <f>IF(INDEX('EPM info från ansökningar'!A:AN,MATCH('Godkända ansökningar'!C:C,'EPM info från ansökningar'!A:A,0),11)=0,"",INDEX('EPM info från ansökningar'!A:AN,MATCH('Godkända ansökningar'!C:C,'EPM info från ansökningar'!A:A,0),11))</f>
        <v/>
      </c>
      <c r="O111" t="str">
        <f>IF(INDEX('EPM info från ansökningar'!A:AN,MATCH('Godkända ansökningar'!C:C,'EPM info från ansökningar'!A:A,0),12)=0,"",INDEX('EPM info från ansökningar'!A:AN,MATCH('Godkända ansökningar'!C:C,'EPM info från ansökningar'!A:A,0),12))</f>
        <v/>
      </c>
      <c r="P111" s="63">
        <f>INDEX('EPM info från ansökningar'!A:AN,MATCH('Godkända ansökningar'!C:C,'EPM info från ansökningar'!A:A,0),33)</f>
        <v>43965</v>
      </c>
      <c r="Q111" s="63">
        <f>INDEX('EPM info från ansökningar'!A:AN,MATCH('Godkända ansökningar'!C:C,'EPM info från ansökningar'!A:A,0),35)</f>
        <v>44330</v>
      </c>
      <c r="R111" s="65">
        <f>INDEX('EPM info från ansökningar'!A:AN,MATCH('Godkända ansökningar'!C:C,'EPM info från ansökningar'!A:A,0),38)</f>
        <v>200</v>
      </c>
      <c r="S111" s="65" t="str">
        <f>INDEX('EPM info från ansökningar'!A:AN,MATCH('Godkända ansökningar'!C:C,'EPM info från ansökningar'!A:A,0),39)</f>
        <v>Nej</v>
      </c>
      <c r="T111" t="str">
        <f>INDEX('EPM info från ansökningar'!A:AN,MATCH('Godkända ansökningar'!C:C,'EPM info från ansökningar'!A:A,0),40)</f>
        <v>Nej</v>
      </c>
      <c r="U111" t="str">
        <f>INDEX('EPM diarie'!D:F,MATCH('Godkända ansökningar'!C:C,'EPM diarie'!D:D,0),3)</f>
        <v>Cecilia Williams</v>
      </c>
    </row>
    <row r="112" spans="1:21" ht="14.25" x14ac:dyDescent="0.45">
      <c r="A112" s="34" t="s">
        <v>194</v>
      </c>
      <c r="B112" s="34" t="s">
        <v>227</v>
      </c>
      <c r="C112" s="34" t="s">
        <v>17</v>
      </c>
      <c r="D112" s="34" t="s">
        <v>922</v>
      </c>
      <c r="E112" s="41" t="str">
        <f>INDEX('EPM info från ansökningar'!A:AN,MATCH('Godkända ansökningar'!C:C,'EPM info från ansökningar'!A:A,0),29)</f>
        <v>Den 11 mars deklarerade WHO att covid-19 är en pandemi. Individer med den kroniska sjukdomen cystisk
fibros (CF) klassas som en riskgrupp, vilket kan innebära en ökad risk för ett allvarligt sjukdomsförlopp med
bestående skada vid en covid-19 infektion. CF är en allvarlig genetisk sjukdom som resulterar i en förtidig
död och där barn och ungdomar med CF tillbringar ca var 6e vecka på sjukhus i syfte att försöka bromsa
progressen av CF-sjukdomen. Individer med CF har ofta symtom från luftvägarna (tex. hosta och rosslighet)
och pga. rådande rekommendationer för att minska smittspridningen av covid-19 i samhället och på våra
sjukhus kan individer med CF inte längre erbjudas lika frekventa sjukhusbesök.
I dag finns innovativ teknologi, tex mobila hemspirometrar och digitala vågar som kan användas utanför
sjukhuset av patienten och familjen för att dela hälsodata med sin vårdgivare. Genom vårdbesök på distans
minskar risken och rädslan att en individ med CF ska bli smittad eller sprida smittande vidare till andra
riskgrupper och skapar och också möjlighet till en mer proaktiv och individualiserad vård. En pilotstudie vid
Göteborgs pediatriska CF center som avslutas precis innan covid-19 pandemin visar att det möjligt och
bedriva vård på distans inom CF och vårdtagare och deras vårdnadshavare och vårdgivarna var mycket
positiva till att komplettera dagens fysiska vård med digitala vårdbesök.
Syftet med den denna prospektiva multicenter-studie är att utvärdera om barn och ungdomar med CF är
fortsätter vara klinisk stabila över tid när vissa fysiska kontrollbesök besök ersätts med vårdbesök på
distans. Studien planeras att starta under sommaren 2020 och barn och ungdomar i åldern 5–17 år med CF
vid något av Sveriges CF center erbjuds att delta i studien under 6 månaders tid.</v>
      </c>
      <c r="F112" s="34" t="s">
        <v>61</v>
      </c>
      <c r="G112" s="33">
        <v>43971</v>
      </c>
      <c r="H112" s="34" t="s">
        <v>199</v>
      </c>
      <c r="I112" t="s">
        <v>165</v>
      </c>
      <c r="J112" t="str">
        <f>IF(INDEX('EPM info från ansökningar'!A:AN,MATCH('Godkända ansökningar'!C:C,'EPM info från ansökningar'!A:A,0),7)=0,"",INDEX('EPM info från ansökningar'!A:AN,MATCH('Godkända ansökningar'!C:C,'EPM info från ansökningar'!A:A,0),7))</f>
        <v/>
      </c>
      <c r="K112" t="str">
        <f>IF(INDEX('EPM info från ansökningar'!A:AN,MATCH('Godkända ansökningar'!C:C,'EPM info från ansökningar'!A:A,0),8)=0,"",INDEX('EPM info från ansökningar'!A:AN,MATCH('Godkända ansökningar'!C:C,'EPM info från ansökningar'!A:A,0),8))</f>
        <v>Uppsala-Örebro</v>
      </c>
      <c r="L112" t="str">
        <f>IF(INDEX('EPM info från ansökningar'!A:AN,MATCH('Godkända ansökningar'!C:C,'EPM info från ansökningar'!A:A,0),9)=0,"",INDEX('EPM info från ansökningar'!A:AN,MATCH('Godkända ansökningar'!C:C,'EPM info från ansökningar'!A:A,0),9))</f>
        <v>Stockholms</v>
      </c>
      <c r="M112" t="str">
        <f>IF(INDEX('EPM info från ansökningar'!A:AN,MATCH('Godkända ansökningar'!C:C,'EPM info från ansökningar'!A:A,0),10)=0,"",INDEX('EPM info från ansökningar'!A:AN,MATCH('Godkända ansökningar'!C:C,'EPM info från ansökningar'!A:A,0),10))</f>
        <v/>
      </c>
      <c r="N112" t="str">
        <f>IF(INDEX('EPM info från ansökningar'!A:AN,MATCH('Godkända ansökningar'!C:C,'EPM info från ansökningar'!A:A,0),11)=0,"",INDEX('EPM info från ansökningar'!A:AN,MATCH('Godkända ansökningar'!C:C,'EPM info från ansökningar'!A:A,0),11))</f>
        <v>Västra</v>
      </c>
      <c r="O112" t="str">
        <f>IF(INDEX('EPM info från ansökningar'!A:AN,MATCH('Godkända ansökningar'!C:C,'EPM info från ansökningar'!A:A,0),12)=0,"",INDEX('EPM info från ansökningar'!A:AN,MATCH('Godkända ansökningar'!C:C,'EPM info från ansökningar'!A:A,0),12))</f>
        <v>Södra</v>
      </c>
      <c r="P112" s="63">
        <f>INDEX('EPM info från ansökningar'!A:AN,MATCH('Godkända ansökningar'!C:C,'EPM info från ansökningar'!A:A,0),33)</f>
        <v>44104</v>
      </c>
      <c r="Q112" s="63">
        <f>INDEX('EPM info från ansökningar'!A:AN,MATCH('Godkända ansökningar'!C:C,'EPM info från ansökningar'!A:A,0),35)</f>
        <v>44377</v>
      </c>
      <c r="R112" s="65">
        <f>INDEX('EPM info från ansökningar'!A:AN,MATCH('Godkända ansökningar'!C:C,'EPM info från ansökningar'!A:A,0),38)</f>
        <v>70</v>
      </c>
      <c r="S112" s="65" t="str">
        <f>INDEX('EPM info från ansökningar'!A:AN,MATCH('Godkända ansökningar'!C:C,'EPM info från ansökningar'!A:A,0),39)</f>
        <v>Ja</v>
      </c>
      <c r="T112" t="str">
        <f>INDEX('EPM info från ansökningar'!A:AN,MATCH('Godkända ansökningar'!C:C,'EPM info från ansökningar'!A:A,0),40)</f>
        <v>Ja</v>
      </c>
      <c r="U112" t="str">
        <f>INDEX('EPM diarie'!D:F,MATCH('Godkända ansökningar'!C:C,'EPM diarie'!D:D,0),3)</f>
        <v>Anders Lindblad</v>
      </c>
    </row>
    <row r="113" spans="1:21" ht="14.25" x14ac:dyDescent="0.45">
      <c r="A113" s="34" t="s">
        <v>194</v>
      </c>
      <c r="B113" s="34" t="s">
        <v>195</v>
      </c>
      <c r="C113" s="34" t="s">
        <v>924</v>
      </c>
      <c r="D113" s="34" t="s">
        <v>925</v>
      </c>
      <c r="E113" s="41" t="str">
        <f>INDEX('EPM info från ansökningar'!A:AN,MATCH('Godkända ansökningar'!C:C,'EPM info från ansökningar'!A:A,0),29)</f>
        <v>COVID-19 orsakas av det nya coronaviruset SARS-CoV-2. Sjukdomsbilden vid COVID-19 domineras av symptom från luftvägarna men ögonsymptom förekommer också. Bland sjukhusvårdade patienter med medelsvår till svår COVID-19 hade ungefär en tredjedel även ögonmanifestation i form av ögoninflammation. Det har diskuterats om tårar kan vara en möjlig smittspridningsväg och det finns en oro bland personal som arbetar inom ögonsjukvården att vi skulle vara särskilt utsatta för smitta då vi i samband med undersökning av ögonen arbetar mycket nära ansikte mot ansikte med patienten och lätt kommer i kontakt med tårvätska.
Projektet har två delar. I del 1 är syftet  att kartlägga förekomst av coronavirus i ögonsekret hos patienter som söker akut ögonsjukvård under pågående SARS-CoV-2-pandemi. Provtagning från svalg 
kommer att användas som referens. Vi vill även undersöka om det finns något samband mellan förekomst av virus i ögonsekret och symptom från synen eller ögonen. Provtagning kommer att göras 
under två avgränsade tidsperioder med 3 månaders mellanrum för att kunna följa utvecklingen under pågående pandemi.  I del 2 är syftet att genom serologiska tester undersöka förekomst av tecken på 
genomgången COVID-19 hos personal på ögonmottagningen. Provtagningen skall göras vid två tillfällen med 3 månaders mellanrum för att kunna utvecklingen under den pågående pandemin.
För ögonsjukvården är det angeläget att öka kunskapen om eventuella ögonmanifestationer av COVID-19. Det är viktigt att veta om ögonsymptom kan föregå utvecklingen av luftvägsymptom. Om det 
visar sig att patienter får ögonsymptom och söker för dessa på ögonmottagning utan att man uppmärksammar att kan vara en möjlig COVID-19-manifestation skulle det kunna bidra till smittspridning, vilket skulle kunna avspeglas i hög andel bland ögonpersonal som har tecken på genomgången COVID-sjukdom. På en ögonklinik undersöks patienter på mycket nära håll och man kommer i kontakt med tårvätska. Resultat från studien kan i hög grad  påverka arbetssättet och användningen av skyddsutrustning vid öppenvårdskontakter på en ögonmottagning.</v>
      </c>
      <c r="F113" s="34" t="s">
        <v>586</v>
      </c>
      <c r="G113" s="33">
        <v>43977</v>
      </c>
      <c r="H113" s="34" t="s">
        <v>212</v>
      </c>
      <c r="I113" t="s">
        <v>162</v>
      </c>
      <c r="J113" t="str">
        <f>IF(INDEX('EPM info från ansökningar'!A:AN,MATCH('Godkända ansökningar'!C:C,'EPM info från ansökningar'!A:A,0),7)=0,"",INDEX('EPM info från ansökningar'!A:AN,MATCH('Godkända ansökningar'!C:C,'EPM info från ansökningar'!A:A,0),7))</f>
        <v/>
      </c>
      <c r="K113" t="str">
        <f>IF(INDEX('EPM info från ansökningar'!A:AN,MATCH('Godkända ansökningar'!C:C,'EPM info från ansökningar'!A:A,0),8)=0,"",INDEX('EPM info från ansökningar'!A:AN,MATCH('Godkända ansökningar'!C:C,'EPM info från ansökningar'!A:A,0),8))</f>
        <v>Uppsala-Örebro</v>
      </c>
      <c r="L113" t="str">
        <f>IF(INDEX('EPM info från ansökningar'!A:AN,MATCH('Godkända ansökningar'!C:C,'EPM info från ansökningar'!A:A,0),9)=0,"",INDEX('EPM info från ansökningar'!A:AN,MATCH('Godkända ansökningar'!C:C,'EPM info från ansökningar'!A:A,0),9))</f>
        <v/>
      </c>
      <c r="M113" t="str">
        <f>IF(INDEX('EPM info från ansökningar'!A:AN,MATCH('Godkända ansökningar'!C:C,'EPM info från ansökningar'!A:A,0),10)=0,"",INDEX('EPM info från ansökningar'!A:AN,MATCH('Godkända ansökningar'!C:C,'EPM info från ansökningar'!A:A,0),10))</f>
        <v/>
      </c>
      <c r="N113" t="str">
        <f>IF(INDEX('EPM info från ansökningar'!A:AN,MATCH('Godkända ansökningar'!C:C,'EPM info från ansökningar'!A:A,0),11)=0,"",INDEX('EPM info från ansökningar'!A:AN,MATCH('Godkända ansökningar'!C:C,'EPM info från ansökningar'!A:A,0),11))</f>
        <v/>
      </c>
      <c r="O113" t="str">
        <f>IF(INDEX('EPM info från ansökningar'!A:AN,MATCH('Godkända ansökningar'!C:C,'EPM info från ansökningar'!A:A,0),12)=0,"",INDEX('EPM info från ansökningar'!A:AN,MATCH('Godkända ansökningar'!C:C,'EPM info från ansökningar'!A:A,0),12))</f>
        <v/>
      </c>
      <c r="P113" s="63">
        <f>INDEX('EPM info från ansökningar'!A:AN,MATCH('Godkända ansökningar'!C:C,'EPM info från ansökningar'!A:A,0),33)</f>
        <v>44012</v>
      </c>
      <c r="Q113" s="63">
        <f>INDEX('EPM info från ansökningar'!A:AN,MATCH('Godkända ansökningar'!C:C,'EPM info från ansökningar'!A:A,0),35)</f>
        <v>44104</v>
      </c>
      <c r="R113" s="65">
        <f>INDEX('EPM info från ansökningar'!A:AN,MATCH('Godkända ansökningar'!C:C,'EPM info från ansökningar'!A:A,0),38)</f>
        <v>180</v>
      </c>
      <c r="S113" s="65" t="str">
        <f>INDEX('EPM info från ansökningar'!A:AN,MATCH('Godkända ansökningar'!C:C,'EPM info från ansökningar'!A:A,0),39)</f>
        <v>Nej</v>
      </c>
      <c r="T113" t="str">
        <f>INDEX('EPM info från ansökningar'!A:AN,MATCH('Godkända ansökningar'!C:C,'EPM info från ansökningar'!A:A,0),40)</f>
        <v>Nej</v>
      </c>
      <c r="U113" t="str">
        <f>INDEX('EPM diarie'!D:F,MATCH('Godkända ansökningar'!C:C,'EPM diarie'!D:D,0),3)</f>
        <v>Elisabet Granstam</v>
      </c>
    </row>
    <row r="114" spans="1:21" ht="14.25" x14ac:dyDescent="0.45">
      <c r="A114" s="34" t="s">
        <v>194</v>
      </c>
      <c r="B114" s="34" t="s">
        <v>227</v>
      </c>
      <c r="C114" s="34" t="s">
        <v>18</v>
      </c>
      <c r="D114" s="34" t="s">
        <v>927</v>
      </c>
      <c r="E114" s="41" t="str">
        <f>INDEX('EPM info från ansökningar'!A:AN,MATCH('Godkända ansökningar'!C:C,'EPM info från ansökningar'!A:A,0),29)</f>
        <v>Covid-19 pandemi är en enorm belastning på mänskligheten. Det finns en hel rad frågor kring virusets skadeverkan som endast kan avgöras genom någran analys av vävnadsmaterial framhållen genom klinisk obduktion. Det finns redan över 7000 dödsoffer runt om världen men utfördes bara ett fåtal obduktioner, huvudsakligen av rättsmedicindoktorer med fokus på beskrivning av makroskopiska förändringarna. De fåtal publicerade rapport gav liten insyn om sjukdomsförloppet. Väldig viktiga frågor kvarstår som kan bara besvarars med detaljerad virologisk, immunohistokemisk, molekylärbiologisk, immunologisk och cellbiologisk analys av infekterade vävnader. Syftet med projektet är att analysera vävnadsmaterial som är tagen genom rutin klinisk obduktion av personer avlidna i samband med Covid-19 pandemi var den kliniska frågaställningen är - dödsorsaken. Obduktionerna utförs inom patologavdelningens rutinverksamhet och provtagningen är mestadels identisk till den rutinvävnadsanalys som behövs att avgöra dödsorsaken. Utökad analys betyder att proverna samlas i flertal olika fixering och transportvätskor och användas även för en rad extra analyser. Analyserna ger information om varför vissa patienter har lindriga medan andra patienter har svåra symtom. De besvarar viktiga frågor om virusets persitens i kroppen samt detaljer om utsöndringsmekanismer. De svarar om risker ab olika vaccinationsstrategier samt varnar om möjliga långvariga komplikationer.</v>
      </c>
      <c r="F114" s="34" t="s">
        <v>34</v>
      </c>
      <c r="G114" s="33">
        <v>43985</v>
      </c>
      <c r="H114" s="34" t="s">
        <v>212</v>
      </c>
      <c r="I114" t="s">
        <v>163</v>
      </c>
      <c r="J114" t="str">
        <f>IF(INDEX('EPM info från ansökningar'!A:AN,MATCH('Godkända ansökningar'!C:C,'EPM info från ansökningar'!A:A,0),7)=0,"",INDEX('EPM info från ansökningar'!A:AN,MATCH('Godkända ansökningar'!C:C,'EPM info från ansökningar'!A:A,0),7))</f>
        <v/>
      </c>
      <c r="K114" t="str">
        <f>IF(INDEX('EPM info från ansökningar'!A:AN,MATCH('Godkända ansökningar'!C:C,'EPM info från ansökningar'!A:A,0),8)=0,"",INDEX('EPM info från ansökningar'!A:AN,MATCH('Godkända ansökningar'!C:C,'EPM info från ansökningar'!A:A,0),8))</f>
        <v/>
      </c>
      <c r="L114" t="str">
        <f>IF(INDEX('EPM info från ansökningar'!A:AN,MATCH('Godkända ansökningar'!C:C,'EPM info från ansökningar'!A:A,0),9)=0,"",INDEX('EPM info från ansökningar'!A:AN,MATCH('Godkända ansökningar'!C:C,'EPM info från ansökningar'!A:A,0),9))</f>
        <v>Stockholms</v>
      </c>
      <c r="M114" t="str">
        <f>IF(INDEX('EPM info från ansökningar'!A:AN,MATCH('Godkända ansökningar'!C:C,'EPM info från ansökningar'!A:A,0),10)=0,"",INDEX('EPM info från ansökningar'!A:AN,MATCH('Godkända ansökningar'!C:C,'EPM info från ansökningar'!A:A,0),10))</f>
        <v/>
      </c>
      <c r="N114" t="str">
        <f>IF(INDEX('EPM info från ansökningar'!A:AN,MATCH('Godkända ansökningar'!C:C,'EPM info från ansökningar'!A:A,0),11)=0,"",INDEX('EPM info från ansökningar'!A:AN,MATCH('Godkända ansökningar'!C:C,'EPM info från ansökningar'!A:A,0),11))</f>
        <v/>
      </c>
      <c r="O114" t="str">
        <f>IF(INDEX('EPM info från ansökningar'!A:AN,MATCH('Godkända ansökningar'!C:C,'EPM info från ansökningar'!A:A,0),12)=0,"",INDEX('EPM info från ansökningar'!A:AN,MATCH('Godkända ansökningar'!C:C,'EPM info från ansökningar'!A:A,0),12))</f>
        <v/>
      </c>
      <c r="P114" s="63">
        <f>INDEX('EPM info från ansökningar'!A:AN,MATCH('Godkända ansökningar'!C:C,'EPM info från ansökningar'!A:A,0),33)</f>
        <v>43920</v>
      </c>
      <c r="Q114" s="63">
        <f>INDEX('EPM info från ansökningar'!A:AN,MATCH('Godkända ansökningar'!C:C,'EPM info från ansökningar'!A:A,0),35)</f>
        <v>44285</v>
      </c>
      <c r="R114" s="65">
        <f>INDEX('EPM info från ansökningar'!A:AN,MATCH('Godkända ansökningar'!C:C,'EPM info från ansökningar'!A:A,0),38)</f>
        <v>30</v>
      </c>
      <c r="S114" s="65" t="str">
        <f>INDEX('EPM info från ansökningar'!A:AN,MATCH('Godkända ansökningar'!C:C,'EPM info från ansökningar'!A:A,0),39)</f>
        <v>Nej</v>
      </c>
      <c r="T114" t="str">
        <f>INDEX('EPM info från ansökningar'!A:AN,MATCH('Godkända ansökningar'!C:C,'EPM info från ansökningar'!A:A,0),40)</f>
        <v>Ja</v>
      </c>
      <c r="U114" t="str">
        <f>INDEX('EPM diarie'!D:F,MATCH('Godkända ansökningar'!C:C,'EPM diarie'!D:D,0),3)</f>
        <v>Laszlo Szekely</v>
      </c>
    </row>
    <row r="115" spans="1:21" ht="14.25" x14ac:dyDescent="0.45">
      <c r="A115" s="34" t="s">
        <v>194</v>
      </c>
      <c r="B115" s="34" t="s">
        <v>236</v>
      </c>
      <c r="C115" s="34" t="s">
        <v>2440</v>
      </c>
      <c r="D115" s="34" t="s">
        <v>2441</v>
      </c>
      <c r="E115" s="41" t="str">
        <f>INDEX('EPM info från ansökningar'!A:AN,MATCH('Godkända ansökningar'!C:C,'EPM info från ansökningar'!A:A,0),29)</f>
        <v>Väntetiden på ambulans kan vara en direkt avgörande faktor när det gäller bedömning, initiering av behandling samt förebyggande av komplikationer vid akuta sjukdomar och skador. På grund av ökande och ibland långa väntetider på ambulans sedan pandemin orsakad Covid-19 började så prövas nu alternativa modeller av ambulanssjukvård för att snabbare kunna genomföra bedömning av vårdbehov, på vilken nivå vårdbehovet bör omhändertas samt identifiera lämpligt transportsätt för den vårdsökande till optimal vårdnivå. Tidigare studier som genomförts beskriver värdet av optimera insatser med kompetent personal, välutrustade fordon och med kort framkörningstid, det är dock oklart hur värdet kan komma att utvecklas när implementering av nya arbetsmodeller sker under en pågående pandemi. I föreliggande studier kommer  effekterna av införandet av nya arbetsmodeller som direkt orsakats av Covid-19 att studeras. Såväl kvantitativa som kvalitativa data kommer att samlas in med stöd av journalsystem för ambulanssjukvården i region Stockholm, region Stockholms VAL-databas samt individuella intervjuer. Resultaten förväntas bidra till kunskapsutvecklingen i den prehospitala akutsjukvårdskedjan i samband med kritiska händelser och på sikt även vara underlag för systematisk utvärdering vid implementering av nya arbetssätt i ambulanssjukvården för att säkertsälla kvalitet och patientsäkerhet.</v>
      </c>
      <c r="F115" s="34" t="s">
        <v>52</v>
      </c>
      <c r="G115" s="33">
        <v>44028</v>
      </c>
      <c r="H115" s="34" t="s">
        <v>212</v>
      </c>
      <c r="I115" t="s">
        <v>163</v>
      </c>
      <c r="J115" t="str">
        <f>IF(INDEX('EPM info från ansökningar'!A:AN,MATCH('Godkända ansökningar'!C:C,'EPM info från ansökningar'!A:A,0),7)=0,"",INDEX('EPM info från ansökningar'!A:AN,MATCH('Godkända ansökningar'!C:C,'EPM info från ansökningar'!A:A,0),7))</f>
        <v/>
      </c>
      <c r="K115" t="str">
        <f>IF(INDEX('EPM info från ansökningar'!A:AN,MATCH('Godkända ansökningar'!C:C,'EPM info från ansökningar'!A:A,0),8)=0,"",INDEX('EPM info från ansökningar'!A:AN,MATCH('Godkända ansökningar'!C:C,'EPM info från ansökningar'!A:A,0),8))</f>
        <v/>
      </c>
      <c r="L115" t="str">
        <f>IF(INDEX('EPM info från ansökningar'!A:AN,MATCH('Godkända ansökningar'!C:C,'EPM info från ansökningar'!A:A,0),9)=0,"",INDEX('EPM info från ansökningar'!A:AN,MATCH('Godkända ansökningar'!C:C,'EPM info från ansökningar'!A:A,0),9))</f>
        <v>Stockholms</v>
      </c>
      <c r="M115" t="str">
        <f>IF(INDEX('EPM info från ansökningar'!A:AN,MATCH('Godkända ansökningar'!C:C,'EPM info från ansökningar'!A:A,0),10)=0,"",INDEX('EPM info från ansökningar'!A:AN,MATCH('Godkända ansökningar'!C:C,'EPM info från ansökningar'!A:A,0),10))</f>
        <v/>
      </c>
      <c r="N115" t="str">
        <f>IF(INDEX('EPM info från ansökningar'!A:AN,MATCH('Godkända ansökningar'!C:C,'EPM info från ansökningar'!A:A,0),11)=0,"",INDEX('EPM info från ansökningar'!A:AN,MATCH('Godkända ansökningar'!C:C,'EPM info från ansökningar'!A:A,0),11))</f>
        <v/>
      </c>
      <c r="O115" t="str">
        <f>IF(INDEX('EPM info från ansökningar'!A:AN,MATCH('Godkända ansökningar'!C:C,'EPM info från ansökningar'!A:A,0),12)=0,"",INDEX('EPM info från ansökningar'!A:AN,MATCH('Godkända ansökningar'!C:C,'EPM info från ansökningar'!A:A,0),12))</f>
        <v/>
      </c>
      <c r="P115" s="63">
        <f>INDEX('EPM info från ansökningar'!A:AN,MATCH('Godkända ansökningar'!C:C,'EPM info från ansökningar'!A:A,0),33)</f>
        <v>43982</v>
      </c>
      <c r="Q115" s="63">
        <f>INDEX('EPM info från ansökningar'!A:AN,MATCH('Godkända ansökningar'!C:C,'EPM info från ansökningar'!A:A,0),35)</f>
        <v>44926</v>
      </c>
      <c r="R115" s="65">
        <f>INDEX('EPM info från ansökningar'!A:AN,MATCH('Godkända ansökningar'!C:C,'EPM info från ansökningar'!A:A,0),38)</f>
        <v>120000</v>
      </c>
      <c r="S115" s="65" t="str">
        <f>INDEX('EPM info från ansökningar'!A:AN,MATCH('Godkända ansökningar'!C:C,'EPM info från ansökningar'!A:A,0),39)</f>
        <v>Ja</v>
      </c>
      <c r="T115" t="str">
        <f>INDEX('EPM info från ansökningar'!A:AN,MATCH('Godkända ansökningar'!C:C,'EPM info från ansökningar'!A:A,0),40)</f>
        <v>Ja</v>
      </c>
      <c r="U115" t="str">
        <f>INDEX('EPM diarie'!D:F,MATCH('Godkända ansökningar'!C:C,'EPM diarie'!D:D,0),3)</f>
        <v>Veronica Lindström</v>
      </c>
    </row>
    <row r="116" spans="1:21" ht="14.25" x14ac:dyDescent="0.45">
      <c r="A116" s="34" t="s">
        <v>194</v>
      </c>
      <c r="B116" s="34" t="s">
        <v>195</v>
      </c>
      <c r="C116" s="34" t="s">
        <v>932</v>
      </c>
      <c r="D116" s="34" t="s">
        <v>933</v>
      </c>
      <c r="E116" s="41" t="str">
        <f>INDEX('EPM info från ansökningar'!A:AN,MATCH('Godkända ansökningar'!C:C,'EPM info från ansökningar'!A:A,0),29)</f>
        <v>Även om SARS-CoV-2 (det nya coronaviruset) först och främst påverkar de övre luftvägarna, kan viruset även ta sig till och skada kroppens andra organ. Från flera länder rapporteras det, att ett allvarligt förlopp av COVID-19 – sjukdomen som förorsakas av SARS-CoV-2 - är mycket mer vanligt hos män än hos kvinnor.
Om detta endast beror på att män har fler av de kända riskfaktorerna associerade med COVID-19 komplikationer, är oklart. En medverkande orsak kan vara könsskillnad i effekten av könshormoner, med
testosteron predominans hos män och östrogen predominans hos kvinnor. Tidigare studier har visat att både testosteron och östrogener har en modulerande effekt på immunsystemet. Därför kan skillnader och ändringar i könshormonnivåer påverka kroppens immunsvar och därmed risken för allvarliga COVID-19 komplikationer.
Ur biologisk synvinkel finns det en anledning till att förvänta, att SARS-CoV-2 påverkar testikelfunktionen.
ACE-2 – ett enzym som viruset binder sig till för att ta sig in i cellerna – uttrycks i testiklarnas celler. Det är dock ovisst om detta - i samband med COVID-19 - leder till påverkan av könshormonproduktionen och/eller testiklarna spermieproduktion. Man vet ej heller om SARS-CoV-2 finns i sädesvätskan hos patienter som är smittade med viruset. Detta kan ha betydelse för värdering av risken för smittspridning till partnern och till fostret. En annan klinisk relevant fråga är om genetiska varianter i ACE-2-genen påverkar SARS-CoV-2s effekt på den manliga reproduktionsfunktion och risken för att hitta viruset i sädesvätskan.</v>
      </c>
      <c r="F116" s="34" t="s">
        <v>105</v>
      </c>
      <c r="G116" s="33">
        <v>43971</v>
      </c>
      <c r="H116" s="34" t="s">
        <v>212</v>
      </c>
      <c r="I116" t="s">
        <v>166</v>
      </c>
      <c r="J116" t="str">
        <f>IF(INDEX('EPM info från ansökningar'!A:AN,MATCH('Godkända ansökningar'!C:C,'EPM info från ansökningar'!A:A,0),7)=0,"",INDEX('EPM info från ansökningar'!A:AN,MATCH('Godkända ansökningar'!C:C,'EPM info från ansökningar'!A:A,0),7))</f>
        <v/>
      </c>
      <c r="K116" t="str">
        <f>IF(INDEX('EPM info från ansökningar'!A:AN,MATCH('Godkända ansökningar'!C:C,'EPM info från ansökningar'!A:A,0),8)=0,"",INDEX('EPM info från ansökningar'!A:AN,MATCH('Godkända ansökningar'!C:C,'EPM info från ansökningar'!A:A,0),8))</f>
        <v/>
      </c>
      <c r="L116" t="str">
        <f>IF(INDEX('EPM info från ansökningar'!A:AN,MATCH('Godkända ansökningar'!C:C,'EPM info från ansökningar'!A:A,0),9)=0,"",INDEX('EPM info från ansökningar'!A:AN,MATCH('Godkända ansökningar'!C:C,'EPM info från ansökningar'!A:A,0),9))</f>
        <v/>
      </c>
      <c r="M116" t="str">
        <f>IF(INDEX('EPM info från ansökningar'!A:AN,MATCH('Godkända ansökningar'!C:C,'EPM info från ansökningar'!A:A,0),10)=0,"",INDEX('EPM info från ansökningar'!A:AN,MATCH('Godkända ansökningar'!C:C,'EPM info från ansökningar'!A:A,0),10))</f>
        <v/>
      </c>
      <c r="N116" t="str">
        <f>IF(INDEX('EPM info från ansökningar'!A:AN,MATCH('Godkända ansökningar'!C:C,'EPM info från ansökningar'!A:A,0),11)=0,"",INDEX('EPM info från ansökningar'!A:AN,MATCH('Godkända ansökningar'!C:C,'EPM info från ansökningar'!A:A,0),11))</f>
        <v/>
      </c>
      <c r="O116" t="str">
        <f>IF(INDEX('EPM info från ansökningar'!A:AN,MATCH('Godkända ansökningar'!C:C,'EPM info från ansökningar'!A:A,0),12)=0,"",INDEX('EPM info från ansökningar'!A:AN,MATCH('Godkända ansökningar'!C:C,'EPM info från ansökningar'!A:A,0),12))</f>
        <v>Södra</v>
      </c>
      <c r="P116" s="63">
        <f>INDEX('EPM info från ansökningar'!A:AN,MATCH('Godkända ansökningar'!C:C,'EPM info från ansökningar'!A:A,0),33)</f>
        <v>44013</v>
      </c>
      <c r="Q116" s="63">
        <f>INDEX('EPM info från ansökningar'!A:AN,MATCH('Godkända ansökningar'!C:C,'EPM info från ansökningar'!A:A,0),35)</f>
        <v>45169</v>
      </c>
      <c r="R116" s="65">
        <f>INDEX('EPM info från ansökningar'!A:AN,MATCH('Godkända ansökningar'!C:C,'EPM info från ansökningar'!A:A,0),38)</f>
        <v>175</v>
      </c>
      <c r="S116" s="65" t="str">
        <f>INDEX('EPM info från ansökningar'!A:AN,MATCH('Godkända ansökningar'!C:C,'EPM info från ansökningar'!A:A,0),39)</f>
        <v>Nej</v>
      </c>
      <c r="T116" t="str">
        <f>INDEX('EPM info från ansökningar'!A:AN,MATCH('Godkända ansökningar'!C:C,'EPM info från ansökningar'!A:A,0),40)</f>
        <v>Ja</v>
      </c>
      <c r="U116" t="str">
        <f>INDEX('EPM diarie'!D:F,MATCH('Godkända ansökningar'!C:C,'EPM diarie'!D:D,0),3)</f>
        <v>Aleksander Giwercman</v>
      </c>
    </row>
    <row r="117" spans="1:21" ht="14.25" x14ac:dyDescent="0.45">
      <c r="A117" s="34" t="s">
        <v>194</v>
      </c>
      <c r="B117" s="34" t="s">
        <v>201</v>
      </c>
      <c r="C117" s="34" t="s">
        <v>955</v>
      </c>
      <c r="D117" s="34" t="s">
        <v>956</v>
      </c>
      <c r="E117" s="41" t="str">
        <f>INDEX('EPM info från ansökningar'!A:AN,MATCH('Godkända ansökningar'!C:C,'EPM info från ansökningar'!A:A,0),29)</f>
        <v>Risken att insjukna i en hjärtinfarkt varierar med tid på dygnet, tid på året, väderförhållande och andra externa faktorer. Hjärtinfarkt är den vanligaste bakomliggande orsaken till insjuknande i hjärtstopp. Under
Covid-19 pandemin har rapportering för insjuknande i hjärtinfarkt minskat kraftigt utav rädsla för att söka till sjukhus och drabbas för Covid-19. Om patienter inte söker sjukvård pga hjärtinfarkt riskerar de få en permanent hjärtskada som leder till högre risk att insjukna i hjärtstopp. Det här projektet ämnar att studera associationen mellan Covid-19 samt externa riskfaktorer såsom tid och väder och risken för insjuknande ihjärtstopp.</v>
      </c>
      <c r="F117" s="34" t="s">
        <v>105</v>
      </c>
      <c r="G117" s="33">
        <v>44015</v>
      </c>
      <c r="H117" s="34" t="s">
        <v>212</v>
      </c>
      <c r="I117" t="s">
        <v>166</v>
      </c>
      <c r="J117" t="str">
        <f>IF(INDEX('EPM info från ansökningar'!A:AN,MATCH('Godkända ansökningar'!C:C,'EPM info från ansökningar'!A:A,0),7)=0,"",INDEX('EPM info från ansökningar'!A:AN,MATCH('Godkända ansökningar'!C:C,'EPM info från ansökningar'!A:A,0),7))</f>
        <v/>
      </c>
      <c r="K117" t="str">
        <f>IF(INDEX('EPM info från ansökningar'!A:AN,MATCH('Godkända ansökningar'!C:C,'EPM info från ansökningar'!A:A,0),8)=0,"",INDEX('EPM info från ansökningar'!A:AN,MATCH('Godkända ansökningar'!C:C,'EPM info från ansökningar'!A:A,0),8))</f>
        <v/>
      </c>
      <c r="L117" t="str">
        <f>IF(INDEX('EPM info från ansökningar'!A:AN,MATCH('Godkända ansökningar'!C:C,'EPM info från ansökningar'!A:A,0),9)=0,"",INDEX('EPM info från ansökningar'!A:AN,MATCH('Godkända ansökningar'!C:C,'EPM info från ansökningar'!A:A,0),9))</f>
        <v/>
      </c>
      <c r="M117" t="str">
        <f>IF(INDEX('EPM info från ansökningar'!A:AN,MATCH('Godkända ansökningar'!C:C,'EPM info från ansökningar'!A:A,0),10)=0,"",INDEX('EPM info från ansökningar'!A:AN,MATCH('Godkända ansökningar'!C:C,'EPM info från ansökningar'!A:A,0),10))</f>
        <v/>
      </c>
      <c r="N117" t="str">
        <f>IF(INDEX('EPM info från ansökningar'!A:AN,MATCH('Godkända ansökningar'!C:C,'EPM info från ansökningar'!A:A,0),11)=0,"",INDEX('EPM info från ansökningar'!A:AN,MATCH('Godkända ansökningar'!C:C,'EPM info från ansökningar'!A:A,0),11))</f>
        <v/>
      </c>
      <c r="O117" t="str">
        <f>IF(INDEX('EPM info från ansökningar'!A:AN,MATCH('Godkända ansökningar'!C:C,'EPM info från ansökningar'!A:A,0),12)=0,"",INDEX('EPM info från ansökningar'!A:AN,MATCH('Godkända ansökningar'!C:C,'EPM info från ansökningar'!A:A,0),12))</f>
        <v>Södra</v>
      </c>
      <c r="P117" s="63">
        <f>INDEX('EPM info från ansökningar'!A:AN,MATCH('Godkända ansökningar'!C:C,'EPM info från ansökningar'!A:A,0),33)</f>
        <v>44015</v>
      </c>
      <c r="Q117" s="63">
        <f>INDEX('EPM info från ansökningar'!A:AN,MATCH('Godkända ansökningar'!C:C,'EPM info från ansökningar'!A:A,0),35)</f>
        <v>44196</v>
      </c>
      <c r="R117" s="65">
        <f>INDEX('EPM info från ansökningar'!A:AN,MATCH('Godkända ansökningar'!C:C,'EPM info från ansökningar'!A:A,0),38)</f>
        <v>100000</v>
      </c>
      <c r="S117" s="65" t="str">
        <f>INDEX('EPM info från ansökningar'!A:AN,MATCH('Godkända ansökningar'!C:C,'EPM info från ansökningar'!A:A,0),39)</f>
        <v>Nej</v>
      </c>
      <c r="T117" t="str">
        <f>INDEX('EPM info från ansökningar'!A:AN,MATCH('Godkända ansökningar'!C:C,'EPM info från ansökningar'!A:A,0),40)</f>
        <v>Ja</v>
      </c>
      <c r="U117" t="str">
        <f>INDEX('EPM diarie'!D:F,MATCH('Godkända ansökningar'!C:C,'EPM diarie'!D:D,0),3)</f>
        <v>Moman A. Mohammad</v>
      </c>
    </row>
    <row r="118" spans="1:21" ht="14.25" x14ac:dyDescent="0.45">
      <c r="A118" s="34" t="s">
        <v>194</v>
      </c>
      <c r="B118" s="34" t="s">
        <v>227</v>
      </c>
      <c r="C118" s="34" t="s">
        <v>19</v>
      </c>
      <c r="D118" s="34" t="s">
        <v>961</v>
      </c>
      <c r="E118" s="41" t="str">
        <f>INDEX('EPM info från ansökningar'!A:AN,MATCH('Godkända ansökningar'!C:C,'EPM info från ansökningar'!A:A,0),29)</f>
        <v>Sedan slutet av 2019 sprids det nya coronaviruset, SARS-CoV-2, över världen. Patienter som smittats med
SARS-CoV-2 kan vara asymptomatiska eller uppvisa symtom som feber, trötthet, torrhosta,
andningssvårigheter. Symtomatisk infektion kan variera från mild till svår. Lunginflammation kan utvecklas
och sjukhusinläggning kan behövas. Patienter kan behöva syras och sjukdomen kan utvecklas till acute
respiratory distress syndrome (ARDS, chocklunga) som kräver behandling i respirator. Vissa patienter kan
avlida av sjukdomen. Ålder över 70 år, diabetes, högt blodtryck och fetma tros vara riskfaktorer för svår
sjukdom. Behandlingen är i dagsläget huvudsakligen symptomatisk eftersom det inte finns något specifikt läkemedel
eller terapi tillgängligt.
För att undvika alltför hög belastning på sjukvården och samhället i stort är det viktigt att kontrollera
spridningen av sjukdomen. Viruset sprids via droppsmitta och personer som har symtom eller som varit i
nära kontakt med sjuka eller potentiellt infekterade individer bör vara i karantän.
För att påvisa en pågående infektion används s k PCR (polymerase chain reaction)-test, men i vården och
samhället finns ett stort behov av antikroppstest som påvisar om en person redan haft en SARS-CoV-2-
infektion eller ej. Testning av antikroppar mot SARS-CoV-2 kan hjälpa till att upptäcka genomgången
infektion eller, när det finns tillgängligt, immunsvar efter vaccination.
Thermo Fisher Scientific, Immundiagnostics Division (tidigare Pharmacia Diagnostics och Phadia) har
närmare 50 års erfarenhet av att utveckla högkvalitativa antikroppstest inom områdena allergi och
autoimmunitet. Företaget har också automatiserade system/apparatur för att genomföra analyserna, med
kapacitet att leverera från 60 till 960 resultat/timme beroende på valt system. För att utnyttja kunnandet
och existerande teknik har företaget påbörjat utveckling av antikroppstest för att detektera IgM-, IgA- och
IgG- antikroppar mot SARS-CoV-2. För att kunna utveckla och validera ett sådant test behövs blodprover
från personer som genomgått en SARS-CoV-2-infektion.</v>
      </c>
      <c r="F118" s="34" t="s">
        <v>118</v>
      </c>
      <c r="G118" s="33">
        <v>43993</v>
      </c>
      <c r="H118" s="34" t="s">
        <v>212</v>
      </c>
      <c r="I118" t="s">
        <v>175</v>
      </c>
      <c r="J118" t="str">
        <f>IF(INDEX('EPM info från ansökningar'!A:AN,MATCH('Godkända ansökningar'!C:C,'EPM info från ansökningar'!A:A,0),7)=0,"",INDEX('EPM info från ansökningar'!A:AN,MATCH('Godkända ansökningar'!C:C,'EPM info från ansökningar'!A:A,0),7))</f>
        <v/>
      </c>
      <c r="K118" t="str">
        <f>IF(INDEX('EPM info från ansökningar'!A:AN,MATCH('Godkända ansökningar'!C:C,'EPM info från ansökningar'!A:A,0),8)=0,"",INDEX('EPM info från ansökningar'!A:AN,MATCH('Godkända ansökningar'!C:C,'EPM info från ansökningar'!A:A,0),8))</f>
        <v/>
      </c>
      <c r="L118" t="str">
        <f>IF(INDEX('EPM info från ansökningar'!A:AN,MATCH('Godkända ansökningar'!C:C,'EPM info från ansökningar'!A:A,0),9)=0,"",INDEX('EPM info från ansökningar'!A:AN,MATCH('Godkända ansökningar'!C:C,'EPM info från ansökningar'!A:A,0),9))</f>
        <v/>
      </c>
      <c r="M118" t="str">
        <f>IF(INDEX('EPM info från ansökningar'!A:AN,MATCH('Godkända ansökningar'!C:C,'EPM info från ansökningar'!A:A,0),10)=0,"",INDEX('EPM info från ansökningar'!A:AN,MATCH('Godkända ansökningar'!C:C,'EPM info från ansökningar'!A:A,0),10))</f>
        <v/>
      </c>
      <c r="N118" t="str">
        <f>IF(INDEX('EPM info från ansökningar'!A:AN,MATCH('Godkända ansökningar'!C:C,'EPM info från ansökningar'!A:A,0),11)=0,"",INDEX('EPM info från ansökningar'!A:AN,MATCH('Godkända ansökningar'!C:C,'EPM info från ansökningar'!A:A,0),11))</f>
        <v/>
      </c>
      <c r="O118" t="str">
        <f>IF(INDEX('EPM info från ansökningar'!A:AN,MATCH('Godkända ansökningar'!C:C,'EPM info från ansökningar'!A:A,0),12)=0,"",INDEX('EPM info från ansökningar'!A:AN,MATCH('Godkända ansökningar'!C:C,'EPM info från ansökningar'!A:A,0),12))</f>
        <v/>
      </c>
      <c r="P118" s="63">
        <f>INDEX('EPM info från ansökningar'!A:AN,MATCH('Godkända ansökningar'!C:C,'EPM info från ansökningar'!A:A,0),33)</f>
        <v>43993</v>
      </c>
      <c r="Q118" s="63">
        <f>INDEX('EPM info från ansökningar'!A:AN,MATCH('Godkända ansökningar'!C:C,'EPM info från ansökningar'!A:A,0),35)</f>
        <v>44196</v>
      </c>
      <c r="R118" s="65">
        <f>INDEX('EPM info från ansökningar'!A:AN,MATCH('Godkända ansökningar'!C:C,'EPM info från ansökningar'!A:A,0),38)</f>
        <v>200</v>
      </c>
      <c r="S118" s="65" t="str">
        <f>INDEX('EPM info från ansökningar'!A:AN,MATCH('Godkända ansökningar'!C:C,'EPM info från ansökningar'!A:A,0),39)</f>
        <v>Nej</v>
      </c>
      <c r="T118" t="str">
        <f>INDEX('EPM info från ansökningar'!A:AN,MATCH('Godkända ansökningar'!C:C,'EPM info från ansökningar'!A:A,0),40)</f>
        <v>Nej</v>
      </c>
      <c r="U118" t="str">
        <f>INDEX('EPM diarie'!D:F,MATCH('Godkända ansökningar'!C:C,'EPM diarie'!D:D,0),3)</f>
        <v>Maryam Poorafshar</v>
      </c>
    </row>
    <row r="119" spans="1:21" ht="14.25" x14ac:dyDescent="0.45">
      <c r="A119" s="34" t="s">
        <v>194</v>
      </c>
      <c r="B119" s="34" t="s">
        <v>201</v>
      </c>
      <c r="C119" s="34" t="s">
        <v>966</v>
      </c>
      <c r="D119" s="34" t="s">
        <v>967</v>
      </c>
      <c r="E119" s="41" t="str">
        <f>INDEX('EPM info från ansökningar'!A:AN,MATCH('Godkända ansökningar'!C:C,'EPM info från ansökningar'!A:A,0),29)</f>
        <v>Det nya coronaviruset SARS-CoV-2 som orsakar sjukdomen covid-19 ger olika grad av sjukdom hos olika personer. Den kan ge livshotande symptom, framförallt hos personer som tillhör riskgrupper, dessa 
är bl.a. personer över 70 år med underliggande sjukdomar såsom högt blodtryck samt diabetes, men kan också ge milda förkylningssymptom. I kliniken idag finns det vissa metoder för att titta på en persons immunsvar mot sjukdomen men fler och bättre metoder behövs. Vi vill vidareutveckla metoder som vi kan använda i kliniken för att detektera vilka som har en pågående infektion av Covid-19 samt vilka som tidigare har haft en infektion av viruset. Vi behöver också metoder som kan mäta ett cellulärt svar hos de som har en pågående infektion och de som har genomgått en infektion. För att göra detta behöver vi testa nya metoder och jämföra dem med 
befintliga metoder som redan finns för analys av immunförsvaret.
I projektet vill vi samla blod från patienter som är inneliggande på sjukhus med en Covid-19 infektion och jämföra det med blod från frivilliga personer som tidigare har blivit testade för SARS-CoV-2 smitta. Vi vill även ta blodprov från Covid-19 patienter när de är på återbesök på sjukhuset för att kunna se hur länge efter en avslutad infektion vi kan se ett antikroppar och eller ett cellulärt svar.</v>
      </c>
      <c r="F119" s="34" t="s">
        <v>34</v>
      </c>
      <c r="G119" s="33">
        <v>44008</v>
      </c>
      <c r="H119" s="34" t="s">
        <v>212</v>
      </c>
      <c r="I119" t="s">
        <v>163</v>
      </c>
      <c r="J119" t="str">
        <f>IF(INDEX('EPM info från ansökningar'!A:AN,MATCH('Godkända ansökningar'!C:C,'EPM info från ansökningar'!A:A,0),7)=0,"",INDEX('EPM info från ansökningar'!A:AN,MATCH('Godkända ansökningar'!C:C,'EPM info från ansökningar'!A:A,0),7))</f>
        <v/>
      </c>
      <c r="K119" t="str">
        <f>IF(INDEX('EPM info från ansökningar'!A:AN,MATCH('Godkända ansökningar'!C:C,'EPM info från ansökningar'!A:A,0),8)=0,"",INDEX('EPM info från ansökningar'!A:AN,MATCH('Godkända ansökningar'!C:C,'EPM info från ansökningar'!A:A,0),8))</f>
        <v/>
      </c>
      <c r="L119" t="str">
        <f>IF(INDEX('EPM info från ansökningar'!A:AN,MATCH('Godkända ansökningar'!C:C,'EPM info från ansökningar'!A:A,0),9)=0,"",INDEX('EPM info från ansökningar'!A:AN,MATCH('Godkända ansökningar'!C:C,'EPM info från ansökningar'!A:A,0),9))</f>
        <v>Stockholms</v>
      </c>
      <c r="M119" t="str">
        <f>IF(INDEX('EPM info från ansökningar'!A:AN,MATCH('Godkända ansökningar'!C:C,'EPM info från ansökningar'!A:A,0),10)=0,"",INDEX('EPM info från ansökningar'!A:AN,MATCH('Godkända ansökningar'!C:C,'EPM info från ansökningar'!A:A,0),10))</f>
        <v/>
      </c>
      <c r="N119" t="str">
        <f>IF(INDEX('EPM info från ansökningar'!A:AN,MATCH('Godkända ansökningar'!C:C,'EPM info från ansökningar'!A:A,0),11)=0,"",INDEX('EPM info från ansökningar'!A:AN,MATCH('Godkända ansökningar'!C:C,'EPM info från ansökningar'!A:A,0),11))</f>
        <v/>
      </c>
      <c r="O119" t="str">
        <f>IF(INDEX('EPM info från ansökningar'!A:AN,MATCH('Godkända ansökningar'!C:C,'EPM info från ansökningar'!A:A,0),12)=0,"",INDEX('EPM info från ansökningar'!A:AN,MATCH('Godkända ansökningar'!C:C,'EPM info från ansökningar'!A:A,0),12))</f>
        <v/>
      </c>
      <c r="P119" s="63">
        <f>INDEX('EPM info från ansökningar'!A:AN,MATCH('Godkända ansökningar'!C:C,'EPM info från ansökningar'!A:A,0),33)</f>
        <v>44008</v>
      </c>
      <c r="Q119" s="63">
        <f>INDEX('EPM info från ansökningar'!A:AN,MATCH('Godkända ansökningar'!C:C,'EPM info från ansökningar'!A:A,0),35)</f>
        <v>44560</v>
      </c>
      <c r="R119" s="65">
        <f>INDEX('EPM info från ansökningar'!A:AN,MATCH('Godkända ansökningar'!C:C,'EPM info från ansökningar'!A:A,0),38)</f>
        <v>300</v>
      </c>
      <c r="S119" s="65" t="str">
        <f>INDEX('EPM info från ansökningar'!A:AN,MATCH('Godkända ansökningar'!C:C,'EPM info från ansökningar'!A:A,0),39)</f>
        <v>Nej</v>
      </c>
      <c r="T119" t="str">
        <f>INDEX('EPM info från ansökningar'!A:AN,MATCH('Godkända ansökningar'!C:C,'EPM info från ansökningar'!A:A,0),40)</f>
        <v>Nej</v>
      </c>
      <c r="U119" t="str">
        <f>INDEX('EPM diarie'!D:F,MATCH('Godkända ansökningar'!C:C,'EPM diarie'!D:D,0),3)</f>
        <v>Michael Uhlin</v>
      </c>
    </row>
    <row r="120" spans="1:21" ht="14.25" x14ac:dyDescent="0.45">
      <c r="A120" s="34" t="s">
        <v>194</v>
      </c>
      <c r="B120" s="34" t="s">
        <v>201</v>
      </c>
      <c r="C120" s="34" t="s">
        <v>971</v>
      </c>
      <c r="D120" s="34" t="s">
        <v>972</v>
      </c>
      <c r="E120" s="41" t="str">
        <f>INDEX('EPM info från ansökningar'!A:AN,MATCH('Godkända ansökningar'!C:C,'EPM info från ansökningar'!A:A,0),29)</f>
        <v>Den rådande pandemiska virussjukdomen som benämns covid-19 (eng. coronavirus disease 2019), tycks ha flera kopplingar till hjärt-kärlsystemet. Särskilt har uppmärksammats en uttalad benägenhet till 
blodproppsbildning hos sjuka patienter. Det är ännu oklart om detta är en följd av infektionen i sig, kroppens immunologiska svar, sedan tidigare föreliggande sjukdomar hos drabbade patienter eller en allmän effekt av kritisk sjukdom. Laboratorieprover hos patienter med covid-19 tyder på en kraftig aktivering av blodets levringsförmåga. Aktuella behandlingsrekommendationer för sjukhusvårdade covid- 19-patienter innefattar härvidlag tillfällig insättning av blodförtunnande läkemedel.
Hypotetiskt kan blodproppsbildning i lungkärlen förklara en del av uppkomsten av den svåra sjukdomsbilden. Det ligger därför nära till hands att fråga sig huruvida patienter som sedan tidigare av olika skäl behandlas med blodförtunnande läkemedel i någon mån är skyddade mot att insjukna i svår covid-19. Laboratorieexperiment på tidigare epidemiska coronavirus pekar dessutom mot att virusets förmåga att infektera kroppens celler potentiellt kan bromsas genom påverkan av 
enzymer som är inblandade i bildningen av blodproppar.
Genom att använda data från ett flertal nationella och regionala svenska register ämnar vi nu via statistiska modeller undersöka en eventuell koppling mellan användning av blodförtunnande läkemedel 
och risken att insjukna i svår covid-19.</v>
      </c>
      <c r="F120" s="34" t="s">
        <v>52</v>
      </c>
      <c r="G120" s="33">
        <v>43976</v>
      </c>
      <c r="H120" s="34" t="s">
        <v>212</v>
      </c>
      <c r="I120" t="s">
        <v>163</v>
      </c>
      <c r="J120" t="str">
        <f>IF(INDEX('EPM info från ansökningar'!A:AN,MATCH('Godkända ansökningar'!C:C,'EPM info från ansökningar'!A:A,0),7)=0,"",INDEX('EPM info från ansökningar'!A:AN,MATCH('Godkända ansökningar'!C:C,'EPM info från ansökningar'!A:A,0),7))</f>
        <v/>
      </c>
      <c r="K120" t="str">
        <f>IF(INDEX('EPM info från ansökningar'!A:AN,MATCH('Godkända ansökningar'!C:C,'EPM info från ansökningar'!A:A,0),8)=0,"",INDEX('EPM info från ansökningar'!A:AN,MATCH('Godkända ansökningar'!C:C,'EPM info från ansökningar'!A:A,0),8))</f>
        <v/>
      </c>
      <c r="L120" t="str">
        <f>IF(INDEX('EPM info från ansökningar'!A:AN,MATCH('Godkända ansökningar'!C:C,'EPM info från ansökningar'!A:A,0),9)=0,"",INDEX('EPM info från ansökningar'!A:AN,MATCH('Godkända ansökningar'!C:C,'EPM info från ansökningar'!A:A,0),9))</f>
        <v>Stockholms</v>
      </c>
      <c r="M120" t="str">
        <f>IF(INDEX('EPM info från ansökningar'!A:AN,MATCH('Godkända ansökningar'!C:C,'EPM info från ansökningar'!A:A,0),10)=0,"",INDEX('EPM info från ansökningar'!A:AN,MATCH('Godkända ansökningar'!C:C,'EPM info från ansökningar'!A:A,0),10))</f>
        <v/>
      </c>
      <c r="N120" t="str">
        <f>IF(INDEX('EPM info från ansökningar'!A:AN,MATCH('Godkända ansökningar'!C:C,'EPM info från ansökningar'!A:A,0),11)=0,"",INDEX('EPM info från ansökningar'!A:AN,MATCH('Godkända ansökningar'!C:C,'EPM info från ansökningar'!A:A,0),11))</f>
        <v/>
      </c>
      <c r="O120" t="str">
        <f>IF(INDEX('EPM info från ansökningar'!A:AN,MATCH('Godkända ansökningar'!C:C,'EPM info från ansökningar'!A:A,0),12)=0,"",INDEX('EPM info från ansökningar'!A:AN,MATCH('Godkända ansökningar'!C:C,'EPM info från ansökningar'!A:A,0),12))</f>
        <v/>
      </c>
      <c r="P120" s="63">
        <f>INDEX('EPM info från ansökningar'!A:AN,MATCH('Godkända ansökningar'!C:C,'EPM info från ansökningar'!A:A,0),33)</f>
        <v>43976</v>
      </c>
      <c r="Q120" s="63">
        <f>INDEX('EPM info från ansökningar'!A:AN,MATCH('Godkända ansökningar'!C:C,'EPM info från ansökningar'!A:A,0),35)</f>
        <v>44926</v>
      </c>
      <c r="R120" s="65">
        <f>INDEX('EPM info från ansökningar'!A:AN,MATCH('Godkända ansökningar'!C:C,'EPM info från ansökningar'!A:A,0),38)</f>
        <v>2000</v>
      </c>
      <c r="S120" s="65" t="str">
        <f>INDEX('EPM info från ansökningar'!A:AN,MATCH('Godkända ansökningar'!C:C,'EPM info från ansökningar'!A:A,0),39)</f>
        <v>Nej</v>
      </c>
      <c r="T120" t="str">
        <f>INDEX('EPM info från ansökningar'!A:AN,MATCH('Godkända ansökningar'!C:C,'EPM info från ansökningar'!A:A,0),40)</f>
        <v>Ja</v>
      </c>
      <c r="U120" t="str">
        <f>INDEX('EPM diarie'!D:F,MATCH('Godkända ansökningar'!C:C,'EPM diarie'!D:D,0),3)</f>
        <v>Björn Pasternak</v>
      </c>
    </row>
    <row r="121" spans="1:21" ht="14.25" x14ac:dyDescent="0.45">
      <c r="A121" s="34" t="s">
        <v>194</v>
      </c>
      <c r="B121" s="34" t="s">
        <v>201</v>
      </c>
      <c r="C121" s="34" t="s">
        <v>974</v>
      </c>
      <c r="D121" s="34" t="s">
        <v>975</v>
      </c>
      <c r="E121" s="41" t="str">
        <f>INDEX('EPM info från ansökningar'!A:AN,MATCH('Godkända ansökningar'!C:C,'EPM info från ansökningar'!A:A,0),29)</f>
        <v>År 2020 stod världen inför konsekvenserna av spridningen av ett nytt coronavirus, sedermera döpt till Covid-19. Vecka 11 2020 förklarade WHO att en ny pandemi förelåg. I mars konstaterade Folkhälsomyndigheten att tecken till samhällspridning fanns i Sverige. Syftet med detta projekt är att studera patienter som intensivvårdas i Sverige p.g.a. influensa och jämföra dessa med patienter som
intensivvårdats för Covid-19 enligt de frågeställningar som anges nedan. Data avseende Covid-19 erhålles från vårt redan godkända projekt avseende Covid-19 (Dnr 2020-01477 GK). Denna ansökan syftar till att skapa en övergripande kartläggning av patienter som intensivvårdats i Sverige för influensa från 2014 och framåt. Ålder, kön och dödlighet kommer att beskrivas samt riskfaktorer för att drabbas av intensivvårdskrävande sjukdom. Olika aspekter av långtidsuppföljning kommer att belysas. Detta kommer att ske genom extraktion av data om patienter vårdade på svenska intensivvårdsavdelningar (IVA) från Svenska Intensivvårdsregistret (SIR). Därefter sker sammankoppling av dessa data med olika nationella hälsoregister. Med hjälp av SIR och nationella hälsoregister har vi helt unika möjligheter att jämföra Covid-19 med influensa avseende de svårast sjuka patienterna dvs de som krävt intensivvård.</v>
      </c>
      <c r="F121" s="34" t="s">
        <v>34</v>
      </c>
      <c r="G121" s="33">
        <v>43976</v>
      </c>
      <c r="H121" s="34" t="s">
        <v>212</v>
      </c>
      <c r="I121" t="s">
        <v>163</v>
      </c>
      <c r="J121" t="str">
        <f>IF(INDEX('EPM info från ansökningar'!A:AN,MATCH('Godkända ansökningar'!C:C,'EPM info från ansökningar'!A:A,0),7)=0,"",INDEX('EPM info från ansökningar'!A:AN,MATCH('Godkända ansökningar'!C:C,'EPM info från ansökningar'!A:A,0),7))</f>
        <v/>
      </c>
      <c r="K121" t="str">
        <f>IF(INDEX('EPM info från ansökningar'!A:AN,MATCH('Godkända ansökningar'!C:C,'EPM info från ansökningar'!A:A,0),8)=0,"",INDEX('EPM info från ansökningar'!A:AN,MATCH('Godkända ansökningar'!C:C,'EPM info från ansökningar'!A:A,0),8))</f>
        <v/>
      </c>
      <c r="L121" t="str">
        <f>IF(INDEX('EPM info från ansökningar'!A:AN,MATCH('Godkända ansökningar'!C:C,'EPM info från ansökningar'!A:A,0),9)=0,"",INDEX('EPM info från ansökningar'!A:AN,MATCH('Godkända ansökningar'!C:C,'EPM info från ansökningar'!A:A,0),9))</f>
        <v>Stockholms</v>
      </c>
      <c r="M121" t="str">
        <f>IF(INDEX('EPM info från ansökningar'!A:AN,MATCH('Godkända ansökningar'!C:C,'EPM info från ansökningar'!A:A,0),10)=0,"",INDEX('EPM info från ansökningar'!A:AN,MATCH('Godkända ansökningar'!C:C,'EPM info från ansökningar'!A:A,0),10))</f>
        <v/>
      </c>
      <c r="N121" t="str">
        <f>IF(INDEX('EPM info från ansökningar'!A:AN,MATCH('Godkända ansökningar'!C:C,'EPM info från ansökningar'!A:A,0),11)=0,"",INDEX('EPM info från ansökningar'!A:AN,MATCH('Godkända ansökningar'!C:C,'EPM info från ansökningar'!A:A,0),11))</f>
        <v/>
      </c>
      <c r="O121" t="str">
        <f>IF(INDEX('EPM info från ansökningar'!A:AN,MATCH('Godkända ansökningar'!C:C,'EPM info från ansökningar'!A:A,0),12)=0,"",INDEX('EPM info från ansökningar'!A:AN,MATCH('Godkända ansökningar'!C:C,'EPM info från ansökningar'!A:A,0),12))</f>
        <v/>
      </c>
      <c r="P121" s="63">
        <f>INDEX('EPM info från ansökningar'!A:AN,MATCH('Godkända ansökningar'!C:C,'EPM info från ansökningar'!A:A,0),33)</f>
        <v>43951</v>
      </c>
      <c r="Q121" s="63">
        <f>INDEX('EPM info från ansökningar'!A:AN,MATCH('Godkända ansökningar'!C:C,'EPM info från ansökningar'!A:A,0),35)</f>
        <v>44561</v>
      </c>
      <c r="R121" s="65" t="str">
        <f>INDEX('EPM info från ansökningar'!A:AN,MATCH('Godkända ansökningar'!C:C,'EPM info från ansökningar'!A:A,0),38)</f>
        <v>Oklart</v>
      </c>
      <c r="S121" s="65" t="str">
        <f>INDEX('EPM info från ansökningar'!A:AN,MATCH('Godkända ansökningar'!C:C,'EPM info från ansökningar'!A:A,0),39)</f>
        <v>Nej</v>
      </c>
      <c r="T121" t="str">
        <f>INDEX('EPM info från ansökningar'!A:AN,MATCH('Godkända ansökningar'!C:C,'EPM info från ansökningar'!A:A,0),40)</f>
        <v>Ja</v>
      </c>
      <c r="U121" t="str">
        <f>INDEX('EPM diarie'!D:F,MATCH('Godkända ansökningar'!C:C,'EPM diarie'!D:D,0),3)</f>
        <v>Anders Oldner</v>
      </c>
    </row>
    <row r="122" spans="1:21" ht="14.25" x14ac:dyDescent="0.45">
      <c r="A122" s="34" t="s">
        <v>194</v>
      </c>
      <c r="B122" s="34" t="s">
        <v>227</v>
      </c>
      <c r="C122" s="34" t="s">
        <v>20</v>
      </c>
      <c r="D122" s="34" t="s">
        <v>982</v>
      </c>
      <c r="E122" s="41" t="str">
        <f>INDEX('EPM info från ansökningar'!A:AN,MATCH('Godkända ansökningar'!C:C,'EPM info från ansökningar'!A:A,0),29)</f>
        <v>Studiens syfte är att studera förekomsten av blodproppar i benens djupa blodkärl (vener) hos patienter
inom intensivvården på Karolinska sjukhuset i Solna med COVID-19. Det är tidigare känt att infektioner och
immobilisering orsakar en ökad risk för blodproppar, studier från flera länder (Kina, Italien, Nederländerna
och Frankrike bl.a.) och rapporter från svenska center har noterat en ökad benägenhet för
koagulationsrubbning och blodproppar hos patienter med COVID-19.
Blodproppar i det venösa systemet - även kallad venös tromboembolism (VTE) inom medicin - är ett
allvarligt tillstånd som kan utvecklas i djupa blodkärl och riskera att embolisera (följa blodströmmen) till
hjärtat och täppa till artärer i lungan. Detta kan leda till en akut försämring av lungfunktion (minskad
syresättning) och hjärtfunktion (blodproppar i cirkulationen) hos COVID-19 patienter med redan uttalad
organsvikt.
Samtliga inneliggande patienter med COVID-19 får idag behandling med blodförtunnande läkemedel
(trombosprofylax) för att motverka detta. Denna studie avser att screena för venös trombossjukdom med
ultraljud av benen hos intensivvårdspatienter med COVID-19.</v>
      </c>
      <c r="F122" s="34" t="s">
        <v>984</v>
      </c>
      <c r="G122" s="33">
        <v>43976</v>
      </c>
      <c r="H122" s="34" t="s">
        <v>199</v>
      </c>
      <c r="I122" t="s">
        <v>163</v>
      </c>
      <c r="J122" t="str">
        <f>IF(INDEX('EPM info från ansökningar'!A:AN,MATCH('Godkända ansökningar'!C:C,'EPM info från ansökningar'!A:A,0),7)=0,"",INDEX('EPM info från ansökningar'!A:AN,MATCH('Godkända ansökningar'!C:C,'EPM info från ansökningar'!A:A,0),7))</f>
        <v/>
      </c>
      <c r="K122" t="str">
        <f>IF(INDEX('EPM info från ansökningar'!A:AN,MATCH('Godkända ansökningar'!C:C,'EPM info från ansökningar'!A:A,0),8)=0,"",INDEX('EPM info från ansökningar'!A:AN,MATCH('Godkända ansökningar'!C:C,'EPM info från ansökningar'!A:A,0),8))</f>
        <v/>
      </c>
      <c r="L122" t="str">
        <f>IF(INDEX('EPM info från ansökningar'!A:AN,MATCH('Godkända ansökningar'!C:C,'EPM info från ansökningar'!A:A,0),9)=0,"",INDEX('EPM info från ansökningar'!A:AN,MATCH('Godkända ansökningar'!C:C,'EPM info från ansökningar'!A:A,0),9))</f>
        <v>Stockholms</v>
      </c>
      <c r="M122" t="str">
        <f>IF(INDEX('EPM info från ansökningar'!A:AN,MATCH('Godkända ansökningar'!C:C,'EPM info från ansökningar'!A:A,0),10)=0,"",INDEX('EPM info från ansökningar'!A:AN,MATCH('Godkända ansökningar'!C:C,'EPM info från ansökningar'!A:A,0),10))</f>
        <v/>
      </c>
      <c r="N122" t="str">
        <f>IF(INDEX('EPM info från ansökningar'!A:AN,MATCH('Godkända ansökningar'!C:C,'EPM info från ansökningar'!A:A,0),11)=0,"",INDEX('EPM info från ansökningar'!A:AN,MATCH('Godkända ansökningar'!C:C,'EPM info från ansökningar'!A:A,0),11))</f>
        <v/>
      </c>
      <c r="O122" t="str">
        <f>IF(INDEX('EPM info från ansökningar'!A:AN,MATCH('Godkända ansökningar'!C:C,'EPM info från ansökningar'!A:A,0),12)=0,"",INDEX('EPM info från ansökningar'!A:AN,MATCH('Godkända ansökningar'!C:C,'EPM info från ansökningar'!A:A,0),12))</f>
        <v/>
      </c>
      <c r="P122" s="63">
        <f>INDEX('EPM info från ansökningar'!A:AN,MATCH('Godkända ansökningar'!C:C,'EPM info från ansökningar'!A:A,0),33)</f>
        <v>43973</v>
      </c>
      <c r="Q122" s="63">
        <f>INDEX('EPM info från ansökningar'!A:AN,MATCH('Godkända ansökningar'!C:C,'EPM info från ansökningar'!A:A,0),35)</f>
        <v>43994</v>
      </c>
      <c r="R122" s="65">
        <f>INDEX('EPM info från ansökningar'!A:AN,MATCH('Godkända ansökningar'!C:C,'EPM info från ansökningar'!A:A,0),38)</f>
        <v>100</v>
      </c>
      <c r="S122" s="65" t="str">
        <f>INDEX('EPM info från ansökningar'!A:AN,MATCH('Godkända ansökningar'!C:C,'EPM info från ansökningar'!A:A,0),39)</f>
        <v>Nej</v>
      </c>
      <c r="T122" t="str">
        <f>INDEX('EPM info från ansökningar'!A:AN,MATCH('Godkända ansökningar'!C:C,'EPM info från ansökningar'!A:A,0),40)</f>
        <v>Ja</v>
      </c>
      <c r="U122" t="str">
        <f>INDEX('EPM diarie'!D:F,MATCH('Godkända ansökningar'!C:C,'EPM diarie'!D:D,0),3)</f>
        <v>Johan Mårtensson</v>
      </c>
    </row>
    <row r="123" spans="1:21" ht="14.25" x14ac:dyDescent="0.45">
      <c r="A123" s="34" t="s">
        <v>194</v>
      </c>
      <c r="B123" s="34" t="s">
        <v>201</v>
      </c>
      <c r="C123" s="34" t="s">
        <v>985</v>
      </c>
      <c r="D123" s="34" t="s">
        <v>986</v>
      </c>
      <c r="E123" s="41" t="str">
        <f>INDEX('EPM info från ansökningar'!A:AN,MATCH('Godkända ansökningar'!C:C,'EPM info från ansökningar'!A:A,0),29)</f>
        <v>Under december 2019 blev staden Wuhan i Kina centrum för ett utbrott orsakat av nytt coronavirus som isolerades i början av 2020 och gavs namnet, severe acute respiratory syndrome coronavirus 2 
(SARS-CoV- 2). Viruset gavs senare namnet coronavirus disease 2019 (COVID 2019) av WHO. Idag har sjukdomen utvecklats till en pandemi till alla kontinenter och regioner i världen med mer än 3.5 
miljoner fall och mer än 250,000 dödsfall enligt WHO (rapport 7 maj, 2020). I Sverige diagnostiserades det första fallet den 31 januari, och idag har enligt folkhälsomyndighetens statistik 25,000 personer diagnostiserats med COVID-19 och av dessa har 1,645 bekräftats få 
intensivvård och mer än 3,000 dött. Riskfaktorer för att utveckla ett mer allvarligt sjukdomsförlopp och död har rapporterats från bland annat Kina, Italien och USA och innefattar sådant som högt blodtryck, fetma, diabetes och kardiovaskulär sjukdom. Det flesta av dessa studier är dock relativt små vilket gör att precisionen i de data som publiceras blir mer osäkra. Det är även oklart om dessa resultat går att generalisera till andra länder med en annan uppbyggnad av 
sjukvård, annan samhällsstruktur, annan levnadsstandard och slutligen andra strategier för att tackla COVID-19 pandemin.
Genom att använda nationella register och kvalitetsregister är vårt övergripande syfte att undersöka riskfaktorer för att drabbas av COVID-19, samt vilka riskfaktorer som finns för intensivvård eller avlida till följd av sjukdomen. Om detta projekt godkänns räknar vi med att det kommer att finnas över 35,000 fall av COVID-19, 3,500 dödsfall och 2,000 som fått intensivvård. För att unders  ka relationen mellan riskfaktorer och dessa utfall kommer multivariata regressionsmodeller att användas.</v>
      </c>
      <c r="F123" s="34" t="s">
        <v>221</v>
      </c>
      <c r="G123" s="33">
        <v>43976</v>
      </c>
      <c r="H123" s="34" t="s">
        <v>212</v>
      </c>
      <c r="I123" t="s">
        <v>161</v>
      </c>
      <c r="J123" t="str">
        <f>IF(INDEX('EPM info från ansökningar'!A:AN,MATCH('Godkända ansökningar'!C:C,'EPM info från ansökningar'!A:A,0),7)=0,"",INDEX('EPM info från ansökningar'!A:AN,MATCH('Godkända ansökningar'!C:C,'EPM info från ansökningar'!A:A,0),7))</f>
        <v>Norra</v>
      </c>
      <c r="K123" t="str">
        <f>IF(INDEX('EPM info från ansökningar'!A:AN,MATCH('Godkända ansökningar'!C:C,'EPM info från ansökningar'!A:A,0),8)=0,"",INDEX('EPM info från ansökningar'!A:AN,MATCH('Godkända ansökningar'!C:C,'EPM info från ansökningar'!A:A,0),8))</f>
        <v/>
      </c>
      <c r="L123" t="str">
        <f>IF(INDEX('EPM info från ansökningar'!A:AN,MATCH('Godkända ansökningar'!C:C,'EPM info från ansökningar'!A:A,0),9)=0,"",INDEX('EPM info från ansökningar'!A:AN,MATCH('Godkända ansökningar'!C:C,'EPM info från ansökningar'!A:A,0),9))</f>
        <v/>
      </c>
      <c r="M123" t="str">
        <f>IF(INDEX('EPM info från ansökningar'!A:AN,MATCH('Godkända ansökningar'!C:C,'EPM info från ansökningar'!A:A,0),10)=0,"",INDEX('EPM info från ansökningar'!A:AN,MATCH('Godkända ansökningar'!C:C,'EPM info från ansökningar'!A:A,0),10))</f>
        <v/>
      </c>
      <c r="N123" t="str">
        <f>IF(INDEX('EPM info från ansökningar'!A:AN,MATCH('Godkända ansökningar'!C:C,'EPM info från ansökningar'!A:A,0),11)=0,"",INDEX('EPM info från ansökningar'!A:AN,MATCH('Godkända ansökningar'!C:C,'EPM info från ansökningar'!A:A,0),11))</f>
        <v/>
      </c>
      <c r="O123" t="str">
        <f>IF(INDEX('EPM info från ansökningar'!A:AN,MATCH('Godkända ansökningar'!C:C,'EPM info från ansökningar'!A:A,0),12)=0,"",INDEX('EPM info från ansökningar'!A:AN,MATCH('Godkända ansökningar'!C:C,'EPM info från ansökningar'!A:A,0),12))</f>
        <v/>
      </c>
      <c r="P123" s="63">
        <f>INDEX('EPM info från ansökningar'!A:AN,MATCH('Godkända ansökningar'!C:C,'EPM info från ansökningar'!A:A,0),33)</f>
        <v>44104</v>
      </c>
      <c r="Q123" s="63">
        <f>INDEX('EPM info från ansökningar'!A:AN,MATCH('Godkända ansökningar'!C:C,'EPM info från ansökningar'!A:A,0),35)</f>
        <v>45382</v>
      </c>
      <c r="R123" s="65">
        <f>INDEX('EPM info från ansökningar'!A:AN,MATCH('Godkända ansökningar'!C:C,'EPM info från ansökningar'!A:A,0),38)</f>
        <v>200000</v>
      </c>
      <c r="S123" s="65" t="str">
        <f>INDEX('EPM info från ansökningar'!A:AN,MATCH('Godkända ansökningar'!C:C,'EPM info från ansökningar'!A:A,0),39)</f>
        <v>Ja</v>
      </c>
      <c r="T123" t="str">
        <f>INDEX('EPM info från ansökningar'!A:AN,MATCH('Godkända ansökningar'!C:C,'EPM info från ansökningar'!A:A,0),40)</f>
        <v>Ja</v>
      </c>
      <c r="U123" t="str">
        <f>INDEX('EPM diarie'!D:F,MATCH('Godkända ansökningar'!C:C,'EPM diarie'!D:D,0),3)</f>
        <v>Peter Nordström</v>
      </c>
    </row>
    <row r="124" spans="1:21" ht="14.25" x14ac:dyDescent="0.45">
      <c r="A124" s="34" t="s">
        <v>194</v>
      </c>
      <c r="B124" s="34" t="s">
        <v>195</v>
      </c>
      <c r="C124" s="34" t="s">
        <v>991</v>
      </c>
      <c r="D124" s="34" t="s">
        <v>992</v>
      </c>
      <c r="E124" s="41" t="str">
        <f>INDEX('EPM info från ansökningar'!A:AN,MATCH('Godkända ansökningar'!C:C,'EPM info från ansökningar'!A:A,0),29)</f>
        <v>Corona virus disease 2019 (COVID-19) orsakas av severe respiratory syndrome corona virus 2 (SARS-CoV2). Den pågående COVID-19-pandemin ställer sjukvården inför oerhörda utmaningar. Det stora 
antalet patienter med svår lungsjukdom och andningspåverkan har medfört ett kraftigt ökat behov av intensivvårdsplatser. För att åstadkomma detta har behövts omflyttning av personal, men även 
respiratorer och läkemedelspumpar, vilket påverkat kapaciteten på operationsavdelningarna. En av konsekvenserna har varit att planerad kirurgi skjutits upp, men det har också påverkat förutsättningarna för akuta operationer.
Akut blindtarmsinflammation (appendicit) är en av de vanligaste kirurgiska sjukdomarna hos barn. Standardbehandlingen, akut blindtarmsoperation (appendektomi), ska normalt inte påverkas av att planerad vård skjuts upp. För att minska användandet av operationsresurserna har det dock från flera håll rekommenderats att behandla barn med okomplicerad appendicit med antibiotika som 
alternativ till operation. Detta är inte någon ny behandlingsmetod. Flera studier har visat att icke operativ behandling med antibiotika är säkert och att drygt 90% av barnen tillfrisknar utan operation (1-3). Vi är för närvarande delaktiga i en stor internationell randomiserad kontrollerad studie där antibiotikabehandling jämförs med appendektomi.
Syftet med denna studie är att undersöka hur COVID-19-pandemin påverkar behandlingen av barn med appendicit.
Studien är en internationell multicenterstudie. Barn (&lt;18 år) som behandlas för akut appendicit under perioden 2020-01-01 - 2020-12-31 (COVID-19-pandemin) kommer att inkluderas. På Karolinska 
Universitetssjukhuset kommer endast individer &lt; 10 år att registreras eftersom äldre barn behandlas inom vuxensjukvården. Data om ålder, kön, insjuknande, utredning, behandling, och komplikationer 
under första månaden efter behandlingen kommer att registereras och i kodad form föras in i en nätbaserad databas.
Data fram till godkännande av etikprövningsmyndigheten kommer att registreras retrospektivt, medan data från det datumet kommer att registreras prospektivt. Motsvarande data kommer att samlas in för 
patienter som behandlats under perioden 2019-01-01 - 2019-12-31. Dessa kommer att fungera som en kontrollgrupp. Studien avser att jämföra antal barn som behandlats för appendicit under de två 
perioderna, om det finns skillnader i appendicitens svårighetsgrad, samt om det varit vanligare med antibiotikabehandling under COVID-19-pandemin.
Referenser:
1. Svensson et al. Ann Surg 2015;261:67-71
2. Huang et al. JAMA Pediatr 2017;171:426-434
3. Minneci et al. JAMA Surg 2016;151:408-415</v>
      </c>
      <c r="F124" s="34" t="s">
        <v>34</v>
      </c>
      <c r="G124" s="33">
        <v>43976</v>
      </c>
      <c r="H124" s="34" t="s">
        <v>199</v>
      </c>
      <c r="I124" t="s">
        <v>163</v>
      </c>
      <c r="J124" t="str">
        <f>IF(INDEX('EPM info från ansökningar'!A:AN,MATCH('Godkända ansökningar'!C:C,'EPM info från ansökningar'!A:A,0),7)=0,"",INDEX('EPM info från ansökningar'!A:AN,MATCH('Godkända ansökningar'!C:C,'EPM info från ansökningar'!A:A,0),7))</f>
        <v/>
      </c>
      <c r="K124" t="str">
        <f>IF(INDEX('EPM info från ansökningar'!A:AN,MATCH('Godkända ansökningar'!C:C,'EPM info från ansökningar'!A:A,0),8)=0,"",INDEX('EPM info från ansökningar'!A:AN,MATCH('Godkända ansökningar'!C:C,'EPM info från ansökningar'!A:A,0),8))</f>
        <v/>
      </c>
      <c r="L124" t="str">
        <f>IF(INDEX('EPM info från ansökningar'!A:AN,MATCH('Godkända ansökningar'!C:C,'EPM info från ansökningar'!A:A,0),9)=0,"",INDEX('EPM info från ansökningar'!A:AN,MATCH('Godkända ansökningar'!C:C,'EPM info från ansökningar'!A:A,0),9))</f>
        <v>Stockholms</v>
      </c>
      <c r="M124" t="str">
        <f>IF(INDEX('EPM info från ansökningar'!A:AN,MATCH('Godkända ansökningar'!C:C,'EPM info från ansökningar'!A:A,0),10)=0,"",INDEX('EPM info från ansökningar'!A:AN,MATCH('Godkända ansökningar'!C:C,'EPM info från ansökningar'!A:A,0),10))</f>
        <v/>
      </c>
      <c r="N124" t="str">
        <f>IF(INDEX('EPM info från ansökningar'!A:AN,MATCH('Godkända ansökningar'!C:C,'EPM info från ansökningar'!A:A,0),11)=0,"",INDEX('EPM info från ansökningar'!A:AN,MATCH('Godkända ansökningar'!C:C,'EPM info från ansökningar'!A:A,0),11))</f>
        <v/>
      </c>
      <c r="O124" t="str">
        <f>IF(INDEX('EPM info från ansökningar'!A:AN,MATCH('Godkända ansökningar'!C:C,'EPM info från ansökningar'!A:A,0),12)=0,"",INDEX('EPM info från ansökningar'!A:AN,MATCH('Godkända ansökningar'!C:C,'EPM info från ansökningar'!A:A,0),12))</f>
        <v/>
      </c>
      <c r="P124" s="63">
        <f>INDEX('EPM info från ansökningar'!A:AN,MATCH('Godkända ansökningar'!C:C,'EPM info från ansökningar'!A:A,0),33)</f>
        <v>43976</v>
      </c>
      <c r="Q124" s="63">
        <f>INDEX('EPM info från ansökningar'!A:AN,MATCH('Godkända ansökningar'!C:C,'EPM info från ansökningar'!A:A,0),35)</f>
        <v>44227</v>
      </c>
      <c r="R124" s="65">
        <f>INDEX('EPM info från ansökningar'!A:AN,MATCH('Godkända ansökningar'!C:C,'EPM info från ansökningar'!A:A,0),38)</f>
        <v>400</v>
      </c>
      <c r="S124" s="65" t="str">
        <f>INDEX('EPM info från ansökningar'!A:AN,MATCH('Godkända ansökningar'!C:C,'EPM info från ansökningar'!A:A,0),39)</f>
        <v>Ja</v>
      </c>
      <c r="T124" t="str">
        <f>INDEX('EPM info från ansökningar'!A:AN,MATCH('Godkända ansökningar'!C:C,'EPM info från ansökningar'!A:A,0),40)</f>
        <v>Nej</v>
      </c>
      <c r="U124" t="str">
        <f>INDEX('EPM diarie'!D:F,MATCH('Godkända ansökningar'!C:C,'EPM diarie'!D:D,0),3)</f>
        <v>Tomas Wester</v>
      </c>
    </row>
    <row r="125" spans="1:21" ht="14.25" x14ac:dyDescent="0.45">
      <c r="A125" s="34" t="s">
        <v>194</v>
      </c>
      <c r="B125" s="34" t="s">
        <v>201</v>
      </c>
      <c r="C125" s="34" t="s">
        <v>999</v>
      </c>
      <c r="D125" s="34" t="s">
        <v>1000</v>
      </c>
      <c r="E125" s="41" t="str">
        <f>INDEX('EPM info från ansökningar'!A:AN,MATCH('Godkända ansökningar'!C:C,'EPM info från ansökningar'!A:A,0),29)</f>
        <v>Det är väl etablerat att neutrofila celler har en viktig roll för utvecklingen av luftvägsinflammation, men på vilket sätt detta sker är oklart. Vi har visat att det finns defekter hos neutrofilerna hos patienter med astma som ger försämrad inflammationsupplösning och därmed ett förlängt sjukdomsförlopp. De flesta patienterna som utvecklar Covid-19 har ett milt och snabbt sjukdomsförlopp. Däremot får några patienter en förlängd sjukdsomsperiod med gradvis försämring av symtom som kan leda till respiratoriska problem, samt ibland ett förvånansvärt långsamt tillfrisknande. Patienter med astma eller kronisk obstruktiv lungsjukdom (KOL) har ökad risk för allvarligare och längre sjukdomstillstånd samt uppkomst av allvarlig andningssvikt. Genom att studera markörer för inflammationsupplösning på neutrofiler hos Covid-19 patienter kan vi i tidigt stadium identifiera de patienter som löper ökad risk för svårare respiratoriska problem samt långsam tillfriskning. 
Vårt mål är att kartlägga neutrofilens förändringar av receptorer vid Covid-19 hos dessa riskpatienter för att kunna använda dem som prognostisk markör vid ett tidigt sjukdomsstadie. Vi vill också utvärdera neutrofilens påverkan på luftvägarna vid Covid-19. 
Neutrofiler från patienter med Covid-19 med eller utan comorbiditet av astma/KOL kommer bl.a. att analyseras med flödescytometri samt studeras i co-culturer med celler från luftvägarna. Provtagning av patienten kommer att ske både under och efter sjukhusvistelse för Covid-19. För patienter som vårdas på avdelning för Covid-19 symtom sker blodprovstagning max en gång per vecka. Inga blodprover kommer tas om patienten är under mekanisk ventilering eller intensivvård. En sista blodprovstagning kommer ske 1-3 veckor efter att patienten blivit utskriven från sjukhuset och återvänt till hemmet. 
Vi vill med detta skapa en metod för att underlätta för sjukvården att prediktera Covid-19 patienternas sjukdomsförlopp, för att tidigare kunna upptäcka och sätta in åtgärder hos de som riskerar andningssvikt och allvarlig sjukdom. Våra fynd kommer även ge underlag för farmakologiska interventioner för att förbättra lungans återhämtning.</v>
      </c>
      <c r="F125" s="34" t="s">
        <v>235</v>
      </c>
      <c r="G125" s="33">
        <v>43976</v>
      </c>
      <c r="H125" s="34" t="s">
        <v>212</v>
      </c>
      <c r="I125" t="s">
        <v>163</v>
      </c>
      <c r="J125" t="str">
        <f>IF(INDEX('EPM info från ansökningar'!A:AN,MATCH('Godkända ansökningar'!C:C,'EPM info från ansökningar'!A:A,0),7)=0,"",INDEX('EPM info från ansökningar'!A:AN,MATCH('Godkända ansökningar'!C:C,'EPM info från ansökningar'!A:A,0),7))</f>
        <v/>
      </c>
      <c r="K125" t="str">
        <f>IF(INDEX('EPM info från ansökningar'!A:AN,MATCH('Godkända ansökningar'!C:C,'EPM info från ansökningar'!A:A,0),8)=0,"",INDEX('EPM info från ansökningar'!A:AN,MATCH('Godkända ansökningar'!C:C,'EPM info från ansökningar'!A:A,0),8))</f>
        <v/>
      </c>
      <c r="L125" t="str">
        <f>IF(INDEX('EPM info från ansökningar'!A:AN,MATCH('Godkända ansökningar'!C:C,'EPM info från ansökningar'!A:A,0),9)=0,"",INDEX('EPM info från ansökningar'!A:AN,MATCH('Godkända ansökningar'!C:C,'EPM info från ansökningar'!A:A,0),9))</f>
        <v>Stockholms</v>
      </c>
      <c r="M125" t="str">
        <f>IF(INDEX('EPM info från ansökningar'!A:AN,MATCH('Godkända ansökningar'!C:C,'EPM info från ansökningar'!A:A,0),10)=0,"",INDEX('EPM info från ansökningar'!A:AN,MATCH('Godkända ansökningar'!C:C,'EPM info från ansökningar'!A:A,0),10))</f>
        <v/>
      </c>
      <c r="N125" t="str">
        <f>IF(INDEX('EPM info från ansökningar'!A:AN,MATCH('Godkända ansökningar'!C:C,'EPM info från ansökningar'!A:A,0),11)=0,"",INDEX('EPM info från ansökningar'!A:AN,MATCH('Godkända ansökningar'!C:C,'EPM info från ansökningar'!A:A,0),11))</f>
        <v/>
      </c>
      <c r="O125" t="str">
        <f>IF(INDEX('EPM info från ansökningar'!A:AN,MATCH('Godkända ansökningar'!C:C,'EPM info från ansökningar'!A:A,0),12)=0,"",INDEX('EPM info från ansökningar'!A:AN,MATCH('Godkända ansökningar'!C:C,'EPM info från ansökningar'!A:A,0),12))</f>
        <v/>
      </c>
      <c r="P125" s="63">
        <f>INDEX('EPM info från ansökningar'!A:AN,MATCH('Godkända ansökningar'!C:C,'EPM info från ansökningar'!A:A,0),33)</f>
        <v>44012</v>
      </c>
      <c r="Q125" s="63">
        <f>INDEX('EPM info från ansökningar'!A:AN,MATCH('Godkända ansökningar'!C:C,'EPM info från ansökningar'!A:A,0),35)</f>
        <v>46022</v>
      </c>
      <c r="R125" s="65">
        <f>INDEX('EPM info från ansökningar'!A:AN,MATCH('Godkända ansökningar'!C:C,'EPM info från ansökningar'!A:A,0),38)</f>
        <v>900</v>
      </c>
      <c r="S125" s="65" t="str">
        <f>INDEX('EPM info från ansökningar'!A:AN,MATCH('Godkända ansökningar'!C:C,'EPM info från ansökningar'!A:A,0),39)</f>
        <v>Nej</v>
      </c>
      <c r="T125" t="str">
        <f>INDEX('EPM info från ansökningar'!A:AN,MATCH('Godkända ansökningar'!C:C,'EPM info från ansökningar'!A:A,0),40)</f>
        <v>Nej</v>
      </c>
      <c r="U125" t="str">
        <f>INDEX('EPM diarie'!D:F,MATCH('Godkända ansökningar'!C:C,'EPM diarie'!D:D,0),3)</f>
        <v>Lars Olaf Cardell</v>
      </c>
    </row>
    <row r="126" spans="1:21" ht="14.25" x14ac:dyDescent="0.45">
      <c r="A126" s="34" t="s">
        <v>194</v>
      </c>
      <c r="B126" s="34" t="s">
        <v>227</v>
      </c>
      <c r="C126" s="34" t="s">
        <v>21</v>
      </c>
      <c r="D126" s="34" t="s">
        <v>1002</v>
      </c>
      <c r="E126" s="41" t="str">
        <f>INDEX('EPM info från ansökningar'!A:AN,MATCH('Godkända ansökningar'!C:C,'EPM info från ansökningar'!A:A,0),29)</f>
        <v xml:space="preserve">Det nya coronaviruset (SARS-CoV-2) ger upphov till sjukdomen covid-19 och orsakar en stor påverkan på hela vårt samhälle. För att vi ska lyckas förebygga och begränsa konsekvenserna av detta virus, lära oss hur vi bäst vårdar de som är sjuka samt utveckla effektiva läkemedel mot infektionen krävs forskning om hur viruset påverkar oss och förståelse för hur vårt immunförsvar reagerar på det. Syftet med studien är att undersöka virusnivåer, virusets infektiösa egenskaper och effekten viruset har på vårt medfödda och förvärvade immunförsvar under pågående SARS-CoV-2 infektion och efter att infektionen har läkt ut. </v>
      </c>
      <c r="F126" s="34" t="s">
        <v>127</v>
      </c>
      <c r="G126" s="33">
        <v>43992</v>
      </c>
      <c r="H126" s="34" t="s">
        <v>212</v>
      </c>
      <c r="I126" t="s">
        <v>164</v>
      </c>
      <c r="J126" t="str">
        <f>IF(INDEX('EPM info från ansökningar'!A:AN,MATCH('Godkända ansökningar'!C:C,'EPM info från ansökningar'!A:A,0),7)=0,"",INDEX('EPM info från ansökningar'!A:AN,MATCH('Godkända ansökningar'!C:C,'EPM info från ansökningar'!A:A,0),7))</f>
        <v/>
      </c>
      <c r="K126" t="str">
        <f>IF(INDEX('EPM info från ansökningar'!A:AN,MATCH('Godkända ansökningar'!C:C,'EPM info från ansökningar'!A:A,0),8)=0,"",INDEX('EPM info från ansökningar'!A:AN,MATCH('Godkända ansökningar'!C:C,'EPM info från ansökningar'!A:A,0),8))</f>
        <v/>
      </c>
      <c r="L126" t="str">
        <f>IF(INDEX('EPM info från ansökningar'!A:AN,MATCH('Godkända ansökningar'!C:C,'EPM info från ansökningar'!A:A,0),9)=0,"",INDEX('EPM info från ansökningar'!A:AN,MATCH('Godkända ansökningar'!C:C,'EPM info från ansökningar'!A:A,0),9))</f>
        <v/>
      </c>
      <c r="M126" t="str">
        <f>IF(INDEX('EPM info från ansökningar'!A:AN,MATCH('Godkända ansökningar'!C:C,'EPM info från ansökningar'!A:A,0),10)=0,"",INDEX('EPM info från ansökningar'!A:AN,MATCH('Godkända ansökningar'!C:C,'EPM info från ansökningar'!A:A,0),10))</f>
        <v>Sydöstra</v>
      </c>
      <c r="N126" t="str">
        <f>IF(INDEX('EPM info från ansökningar'!A:AN,MATCH('Godkända ansökningar'!C:C,'EPM info från ansökningar'!A:A,0),11)=0,"",INDEX('EPM info från ansökningar'!A:AN,MATCH('Godkända ansökningar'!C:C,'EPM info från ansökningar'!A:A,0),11))</f>
        <v/>
      </c>
      <c r="O126" t="str">
        <f>IF(INDEX('EPM info från ansökningar'!A:AN,MATCH('Godkända ansökningar'!C:C,'EPM info från ansökningar'!A:A,0),12)=0,"",INDEX('EPM info från ansökningar'!A:AN,MATCH('Godkända ansökningar'!C:C,'EPM info från ansökningar'!A:A,0),12))</f>
        <v/>
      </c>
      <c r="P126" s="63">
        <f>INDEX('EPM info från ansökningar'!A:AN,MATCH('Godkända ansökningar'!C:C,'EPM info från ansökningar'!A:A,0),33)</f>
        <v>43982</v>
      </c>
      <c r="Q126" s="63">
        <f>INDEX('EPM info från ansökningar'!A:AN,MATCH('Godkända ansökningar'!C:C,'EPM info från ansökningar'!A:A,0),35)</f>
        <v>45291</v>
      </c>
      <c r="R126" s="65">
        <f>INDEX('EPM info från ansökningar'!A:AN,MATCH('Godkända ansökningar'!C:C,'EPM info från ansökningar'!A:A,0),38)</f>
        <v>200</v>
      </c>
      <c r="S126" s="65" t="str">
        <f>INDEX('EPM info från ansökningar'!A:AN,MATCH('Godkända ansökningar'!C:C,'EPM info från ansökningar'!A:A,0),39)</f>
        <v>Nej</v>
      </c>
      <c r="T126" t="str">
        <f>INDEX('EPM info från ansökningar'!A:AN,MATCH('Godkända ansökningar'!C:C,'EPM info från ansökningar'!A:A,0),40)</f>
        <v>Ja</v>
      </c>
      <c r="U126" t="str">
        <f>INDEX('EPM diarie'!D:F,MATCH('Godkända ansökningar'!C:C,'EPM diarie'!D:D,0),3)</f>
        <v>Marie Larsson</v>
      </c>
    </row>
    <row r="127" spans="1:21" ht="14.25" x14ac:dyDescent="0.45">
      <c r="A127" s="34" t="s">
        <v>194</v>
      </c>
      <c r="B127" s="34" t="s">
        <v>227</v>
      </c>
      <c r="C127" s="34" t="s">
        <v>22</v>
      </c>
      <c r="D127" s="34" t="s">
        <v>1006</v>
      </c>
      <c r="E127" s="41" t="str">
        <f>INDEX('EPM info från ansökningar'!A:AN,MATCH('Godkända ansökningar'!C:C,'EPM info från ansökningar'!A:A,0),29)</f>
        <v xml:space="preserve">Patienter med COVID-19 infektion kan utveckla lungpåverkan med svårighet att syresätta sig. Då kan syrgastillförsel, och även respiratorbehandling, på intensivvårdsavdelning behövas. Sedan tidigare används kortison vid sepsis med påverkad blodcirkulation och hos patienter med svår lungsvikt orsakad av bakterier. Det finns forskning som tyder på att kortison kan vara bra vid COVID-19 men även andra studier som antyder att effekten är liten. Syftet med studien är att ta reda på om kortisontillförsel, under sju dagar, minskar behovet av intensivvård. Patienter med Covid-19 och som behöver minst 10 L syrgas och samtycker till att medverka kommer att ingå i studien. Patienterna kommer att lottas till antingen en behandling med kortison i sju dagar eller behandling med ett läkemedel som saknar behandlingsegenskaper (placebo). Vid studiens slut kommer vi att mäta hur kroppen har återhämtat sig och om det finns biverkningar till behandlingen. Det kommer också att ske en uppföljning ett år efter där patienterna får svara på ett fomulär om sin upplevda hälsa. Studien kommer att avslutas när som mest 1000 patienter inkluderats. Resultatet av studien kommer att ge ökad kunskap om kortisonbehandling vid COVID-19 infektion. Resultaten kommer att publiceras i ledande medicinska tidskrifter. </v>
      </c>
      <c r="F127" s="34" t="s">
        <v>34</v>
      </c>
      <c r="G127" s="33">
        <v>43992</v>
      </c>
      <c r="H127" s="34" t="s">
        <v>212</v>
      </c>
      <c r="I127" t="s">
        <v>163</v>
      </c>
      <c r="J127" t="str">
        <f>IF(INDEX('EPM info från ansökningar'!A:AN,MATCH('Godkända ansökningar'!C:C,'EPM info från ansökningar'!A:A,0),7)=0,"",INDEX('EPM info från ansökningar'!A:AN,MATCH('Godkända ansökningar'!C:C,'EPM info från ansökningar'!A:A,0),7))</f>
        <v/>
      </c>
      <c r="K127" t="str">
        <f>IF(INDEX('EPM info från ansökningar'!A:AN,MATCH('Godkända ansökningar'!C:C,'EPM info från ansökningar'!A:A,0),8)=0,"",INDEX('EPM info från ansökningar'!A:AN,MATCH('Godkända ansökningar'!C:C,'EPM info från ansökningar'!A:A,0),8))</f>
        <v/>
      </c>
      <c r="L127" t="str">
        <f>IF(INDEX('EPM info från ansökningar'!A:AN,MATCH('Godkända ansökningar'!C:C,'EPM info från ansökningar'!A:A,0),9)=0,"",INDEX('EPM info från ansökningar'!A:AN,MATCH('Godkända ansökningar'!C:C,'EPM info från ansökningar'!A:A,0),9))</f>
        <v>Stockholms</v>
      </c>
      <c r="M127" t="str">
        <f>IF(INDEX('EPM info från ansökningar'!A:AN,MATCH('Godkända ansökningar'!C:C,'EPM info från ansökningar'!A:A,0),10)=0,"",INDEX('EPM info från ansökningar'!A:AN,MATCH('Godkända ansökningar'!C:C,'EPM info från ansökningar'!A:A,0),10))</f>
        <v>Sydöstra</v>
      </c>
      <c r="N127" t="str">
        <f>IF(INDEX('EPM info från ansökningar'!A:AN,MATCH('Godkända ansökningar'!C:C,'EPM info från ansökningar'!A:A,0),11)=0,"",INDEX('EPM info från ansökningar'!A:AN,MATCH('Godkända ansökningar'!C:C,'EPM info från ansökningar'!A:A,0),11))</f>
        <v>Västra</v>
      </c>
      <c r="O127" t="str">
        <f>IF(INDEX('EPM info från ansökningar'!A:AN,MATCH('Godkända ansökningar'!C:C,'EPM info från ansökningar'!A:A,0),12)=0,"",INDEX('EPM info från ansökningar'!A:AN,MATCH('Godkända ansökningar'!C:C,'EPM info från ansökningar'!A:A,0),12))</f>
        <v>Södra</v>
      </c>
      <c r="P127" s="63">
        <f>INDEX('EPM info från ansökningar'!A:AN,MATCH('Godkända ansökningar'!C:C,'EPM info från ansökningar'!A:A,0),33)</f>
        <v>43983</v>
      </c>
      <c r="Q127" s="63">
        <f>INDEX('EPM info från ansökningar'!A:AN,MATCH('Godkända ansökningar'!C:C,'EPM info från ansökningar'!A:A,0),35)</f>
        <v>44561</v>
      </c>
      <c r="R127" s="65">
        <f>INDEX('EPM info från ansökningar'!A:AN,MATCH('Godkända ansökningar'!C:C,'EPM info från ansökningar'!A:A,0),38)</f>
        <v>1000</v>
      </c>
      <c r="S127" s="65" t="str">
        <f>INDEX('EPM info från ansökningar'!A:AN,MATCH('Godkända ansökningar'!C:C,'EPM info från ansökningar'!A:A,0),39)</f>
        <v>Nej</v>
      </c>
      <c r="T127" t="str">
        <f>INDEX('EPM info från ansökningar'!A:AN,MATCH('Godkända ansökningar'!C:C,'EPM info från ansökningar'!A:A,0),40)</f>
        <v>Nej</v>
      </c>
      <c r="U127" t="str">
        <f>INDEX('EPM diarie'!D:F,MATCH('Godkända ansökningar'!C:C,'EPM diarie'!D:D,0),3)</f>
        <v>Maria Cronhjort</v>
      </c>
    </row>
    <row r="128" spans="1:21" ht="14.25" x14ac:dyDescent="0.45">
      <c r="A128" s="34" t="s">
        <v>194</v>
      </c>
      <c r="B128" s="34" t="s">
        <v>201</v>
      </c>
      <c r="C128" s="34" t="s">
        <v>1014</v>
      </c>
      <c r="D128" s="34" t="s">
        <v>1015</v>
      </c>
      <c r="E128" s="41" t="str">
        <f>INDEX('EPM info från ansökningar'!A:AN,MATCH('Godkända ansökningar'!C:C,'EPM info från ansökningar'!A:A,0),29)</f>
        <v>Den globala pandemin har orsakat allvarliga hälsoproblem i samhällen världen över. Coronavirus som infekterat människor orsakar i de flesta fall milda förkylningssymtom, hosta, halsont och feber. Dock kan allvarligare sjukdom uppträda med lunginflammation, andningssvårigheter och påverkan på andra organ. Äldre och personer med vissa underliggande sjukdomar kan löpa större risk för ett allvarligare sjukdomsförlopp. Antal insjuknande ökas globalt och dödsfallen i covid-19 i Sverige fortsätter. Över 37000  smittade bekräftade i Sverige hittills varav över 4000 dödsfall. I region Östergötland finns idag 1970 bekräftade smittade, och sammanlagt har nu 190 patienter avlidit till följd av Covid-19 i region Östergötland. Det bedöms att ca 80 % av de insjuknade fallen är asymtomatiska eller har milda symtom, 15 % får mer allvarliga symtom och 5 %  av patienter får mer  kritiska hälsotillstånd och kräver respiratoriskt hjälp och livsuppehållande stöd. Mortaliteten är ca 3-5% vilket är betydligt högre än säsong influensa(ca 1 %). Riskfaktorer för intensivvårdskrävande patienter insjuknade i COVID-19 är bland annat: Hög biologisk ålder, manligt kön, samsjuklighet samt stegrat D-dimer nivåer (en nedbrytningsprodukt efter blodpropp, trombos som kan mätas i blod) och Lymfocytopeni dvs lågt antal vita blodkroppar, lymfocyter. Det har dessutom kommit rapporter från bl.a Kina, Sydkorea, Spanien och Italien som talar för att covid-19 även kan påverka hjärnas funktion. Det har rapporterats ett brett spektrum av flera neurologiska symtom med inverkan på såväl centrala nervsystemet som perifera nervsystemet samt neuromuskulära symtom, hos patienter med Covid-19 infektion. Fall med meningit (hjärnhinneinflammation), stroke, opticus neurit (inflammation av synnerven)och krampanfall har rapporterats internationellt. Man har dessutom noterat känselstörningar samt lukt och smakförändringar hos patienter med covid-19.   Hjärntrötthet och försämrat minne finns också beskrivet hos personer med Covid-19 infektion. I internationella studier ffa från Kina har man uppskattad att mer än 30 % av covid-19 patienter kan ha neurologiska bortfallssymtoms.</v>
      </c>
      <c r="F128" s="34" t="s">
        <v>127</v>
      </c>
      <c r="G128" s="33">
        <v>44005</v>
      </c>
      <c r="H128" s="34" t="s">
        <v>199</v>
      </c>
      <c r="I128" t="s">
        <v>164</v>
      </c>
      <c r="J128" t="str">
        <f>IF(INDEX('EPM info från ansökningar'!A:AN,MATCH('Godkända ansökningar'!C:C,'EPM info från ansökningar'!A:A,0),7)=0,"",INDEX('EPM info från ansökningar'!A:AN,MATCH('Godkända ansökningar'!C:C,'EPM info från ansökningar'!A:A,0),7))</f>
        <v/>
      </c>
      <c r="K128" t="str">
        <f>IF(INDEX('EPM info från ansökningar'!A:AN,MATCH('Godkända ansökningar'!C:C,'EPM info från ansökningar'!A:A,0),8)=0,"",INDEX('EPM info från ansökningar'!A:AN,MATCH('Godkända ansökningar'!C:C,'EPM info från ansökningar'!A:A,0),8))</f>
        <v/>
      </c>
      <c r="L128" t="str">
        <f>IF(INDEX('EPM info från ansökningar'!A:AN,MATCH('Godkända ansökningar'!C:C,'EPM info från ansökningar'!A:A,0),9)=0,"",INDEX('EPM info från ansökningar'!A:AN,MATCH('Godkända ansökningar'!C:C,'EPM info från ansökningar'!A:A,0),9))</f>
        <v/>
      </c>
      <c r="M128" t="str">
        <f>IF(INDEX('EPM info från ansökningar'!A:AN,MATCH('Godkända ansökningar'!C:C,'EPM info från ansökningar'!A:A,0),10)=0,"",INDEX('EPM info från ansökningar'!A:AN,MATCH('Godkända ansökningar'!C:C,'EPM info från ansökningar'!A:A,0),10))</f>
        <v>Sydöstra</v>
      </c>
      <c r="N128" t="str">
        <f>IF(INDEX('EPM info från ansökningar'!A:AN,MATCH('Godkända ansökningar'!C:C,'EPM info från ansökningar'!A:A,0),11)=0,"",INDEX('EPM info från ansökningar'!A:AN,MATCH('Godkända ansökningar'!C:C,'EPM info från ansökningar'!A:A,0),11))</f>
        <v/>
      </c>
      <c r="O128" t="str">
        <f>IF(INDEX('EPM info från ansökningar'!A:AN,MATCH('Godkända ansökningar'!C:C,'EPM info från ansökningar'!A:A,0),12)=0,"",INDEX('EPM info från ansökningar'!A:AN,MATCH('Godkända ansökningar'!C:C,'EPM info från ansökningar'!A:A,0),12))</f>
        <v/>
      </c>
      <c r="P128" s="63">
        <f>INDEX('EPM info från ansökningar'!A:AN,MATCH('Godkända ansökningar'!C:C,'EPM info från ansökningar'!A:A,0),33)</f>
        <v>44012</v>
      </c>
      <c r="Q128" s="63">
        <f>INDEX('EPM info från ansökningar'!A:AN,MATCH('Godkända ansökningar'!C:C,'EPM info från ansökningar'!A:A,0),35)</f>
        <v>44196</v>
      </c>
      <c r="R128" s="65" t="str">
        <f>INDEX('EPM info från ansökningar'!A:AN,MATCH('Godkända ansökningar'!C:C,'EPM info från ansökningar'!A:A,0),38)</f>
        <v>Oklart</v>
      </c>
      <c r="S128" s="65" t="str">
        <f>INDEX('EPM info från ansökningar'!A:AN,MATCH('Godkända ansökningar'!C:C,'EPM info från ansökningar'!A:A,0),39)</f>
        <v>Nej</v>
      </c>
      <c r="T128" t="str">
        <f>INDEX('EPM info från ansökningar'!A:AN,MATCH('Godkända ansökningar'!C:C,'EPM info från ansökningar'!A:A,0),40)</f>
        <v>Ja</v>
      </c>
      <c r="U128" t="str">
        <f>INDEX('EPM diarie'!D:F,MATCH('Godkända ansökningar'!C:C,'EPM diarie'!D:D,0),3)</f>
        <v>Sara Haghighi Mobarhan</v>
      </c>
    </row>
    <row r="129" spans="1:21" ht="14.25" x14ac:dyDescent="0.45">
      <c r="A129" s="34" t="s">
        <v>194</v>
      </c>
      <c r="B129" s="34" t="s">
        <v>237</v>
      </c>
      <c r="C129" s="34" t="s">
        <v>23</v>
      </c>
      <c r="D129" s="34" t="s">
        <v>1017</v>
      </c>
      <c r="E129" s="41" t="str">
        <f>INDEX('EPM info från ansökningar'!A:AN,MATCH('Godkända ansökningar'!C:C,'EPM info från ansökningar'!A:A,0),29)</f>
        <v>COVID-19 är en infektion orsakad av coronaviruset SARS-CoV-2 och som manifesterar sig med feber och övre luftvägssymtom. I de allvarligare fallen utvecklas infektionen till lunginflammation med akuta andningsbesvär (ARDS, Acute Respiratory Distress Syndrome), som är den främsta orsaken till dödlighet i COVID-19. Det immunsvar och den lokala inflammationen i lungan, som SARS-CoV-2-virus utlöser kan även sprida sig systemiskt till hela kroppen. Ökade nivåer av inflammatoriska cytokiner i perifert blod och förändringar av de vita blodkropparnas sammansättning leder till en okontrollerad systemisk inflammation, kallad "cytokinstorm". Detta leder till påverkan av ett flertal organ, som till exempel hjärta, njurar och centrala nervsystemet. I rapporter från Kina har ett antal cytokiner kunnat mätas och användas för att förutsäga de mest allvarliga fallen av COVID-19. Att dämpa cytokinstormen skulle alltså kunna vara ett sätt att motverka de allvarligaste komplikationerna av COVID-19, men samtidigt ska man undvika att dämpa det immunsvar som kroppen behöver för att bekämpa SARS-CoV-2-viruset. Att påskynda inflammationens utläkning utan att kompromettera kroppens immunförsvar skulle alltså ha en avsevärd fördel framför en generell anti-inflammatorisk behandling av COVID-19. Omega-3 fettsyror kan ha flera positiva effekter på hälsan. De senaste studierna av hjärt-kärlsjukdom tyder på att höga doser omega-3 fettsyror är nödvändigt för att uppnå önskade effekter. En möjlig mekanism bakom deras hälsobefrämjande effekter är att omega-3 fettsyror kan vara substrat för en kroppsegen biosyntes av specifika molekyler som kallas resolviner och som ger en aktiv utläkning av inflammationen. I detta projekt testas hypotesen att intravenös tillförsel av omega-3 fettsyror kan ge en snabbare utläkning av inflammationen i COVID-19 och motverka cytokinstorm och klinisk försämring. I studien inkluderas patienter med konstaterad COVID-19 vars kliniska status kräver inläggning på sjukhus men inte intensivvård. Patienterna lottas till 2 olika grupper: antingen intravenös behandling med en godkänd nutritionsberedning av fiskolja (Omegaven®) eller motsvarande volym natriumklorid (kontroll) under 5 dagar. Dagliga blodprover kommer att och analyseras för att etablera huruvida omega-3 fettsyror sänker nivåerna av proinflammatoriska markörer hos patienter med COVID-19 infektion. Resultaten kommer ligga till grund för en större studie för att utvärdera om omega-3 fettsyror kan utgöra en behandlingsstrategi för att minska inflammation och förbättra den kliniska utvecklingen i COVID-19.</v>
      </c>
      <c r="F129" s="34" t="s">
        <v>34</v>
      </c>
      <c r="G129" s="33">
        <v>43976</v>
      </c>
      <c r="H129" s="34" t="s">
        <v>212</v>
      </c>
      <c r="I129" t="s">
        <v>163</v>
      </c>
      <c r="J129" t="str">
        <f>IF(INDEX('EPM info från ansökningar'!A:AN,MATCH('Godkända ansökningar'!C:C,'EPM info från ansökningar'!A:A,0),7)=0,"",INDEX('EPM info från ansökningar'!A:AN,MATCH('Godkända ansökningar'!C:C,'EPM info från ansökningar'!A:A,0),7))</f>
        <v/>
      </c>
      <c r="K129" t="str">
        <f>IF(INDEX('EPM info från ansökningar'!A:AN,MATCH('Godkända ansökningar'!C:C,'EPM info från ansökningar'!A:A,0),8)=0,"",INDEX('EPM info från ansökningar'!A:AN,MATCH('Godkända ansökningar'!C:C,'EPM info från ansökningar'!A:A,0),8))</f>
        <v/>
      </c>
      <c r="L129" t="str">
        <f>IF(INDEX('EPM info från ansökningar'!A:AN,MATCH('Godkända ansökningar'!C:C,'EPM info från ansökningar'!A:A,0),9)=0,"",INDEX('EPM info från ansökningar'!A:AN,MATCH('Godkända ansökningar'!C:C,'EPM info från ansökningar'!A:A,0),9))</f>
        <v>Stockholms</v>
      </c>
      <c r="M129" t="str">
        <f>IF(INDEX('EPM info från ansökningar'!A:AN,MATCH('Godkända ansökningar'!C:C,'EPM info från ansökningar'!A:A,0),10)=0,"",INDEX('EPM info från ansökningar'!A:AN,MATCH('Godkända ansökningar'!C:C,'EPM info från ansökningar'!A:A,0),10))</f>
        <v/>
      </c>
      <c r="N129" t="str">
        <f>IF(INDEX('EPM info från ansökningar'!A:AN,MATCH('Godkända ansökningar'!C:C,'EPM info från ansökningar'!A:A,0),11)=0,"",INDEX('EPM info från ansökningar'!A:AN,MATCH('Godkända ansökningar'!C:C,'EPM info från ansökningar'!A:A,0),11))</f>
        <v/>
      </c>
      <c r="O129" t="str">
        <f>IF(INDEX('EPM info från ansökningar'!A:AN,MATCH('Godkända ansökningar'!C:C,'EPM info från ansökningar'!A:A,0),12)=0,"",INDEX('EPM info från ansökningar'!A:AN,MATCH('Godkända ansökningar'!C:C,'EPM info från ansökningar'!A:A,0),12))</f>
        <v/>
      </c>
      <c r="P129" s="63">
        <f>INDEX('EPM info från ansökningar'!A:AN,MATCH('Godkända ansökningar'!C:C,'EPM info från ansökningar'!A:A,0),33)</f>
        <v>43982</v>
      </c>
      <c r="Q129" s="63" t="str">
        <f>INDEX('EPM info från ansökningar'!A:AN,MATCH('Godkända ansökningar'!C:C,'EPM info från ansökningar'!A:A,0),35)</f>
        <v>Oklart</v>
      </c>
      <c r="R129" s="65">
        <f>INDEX('EPM info från ansökningar'!A:AN,MATCH('Godkända ansökningar'!C:C,'EPM info från ansökningar'!A:A,0),38)</f>
        <v>20</v>
      </c>
      <c r="S129" s="65" t="str">
        <f>INDEX('EPM info från ansökningar'!A:AN,MATCH('Godkända ansökningar'!C:C,'EPM info från ansökningar'!A:A,0),39)</f>
        <v>Nej</v>
      </c>
      <c r="T129" t="str">
        <f>INDEX('EPM info från ansökningar'!A:AN,MATCH('Godkända ansökningar'!C:C,'EPM info från ansökningar'!A:A,0),40)</f>
        <v>Nej</v>
      </c>
      <c r="U129" t="str">
        <f>INDEX('EPM diarie'!D:F,MATCH('Godkända ansökningar'!C:C,'EPM diarie'!D:D,0),3)</f>
        <v>Magnus Bäck</v>
      </c>
    </row>
    <row r="130" spans="1:21" ht="14.25" x14ac:dyDescent="0.45">
      <c r="A130" s="34" t="s">
        <v>194</v>
      </c>
      <c r="B130" s="34" t="s">
        <v>195</v>
      </c>
      <c r="C130" s="34" t="s">
        <v>1019</v>
      </c>
      <c r="D130" s="34" t="s">
        <v>1020</v>
      </c>
      <c r="E130" s="41" t="str">
        <f>INDEX('EPM info från ansökningar'!A:AN,MATCH('Godkända ansökningar'!C:C,'EPM info från ansökningar'!A:A,0),29)</f>
        <v>Sedan december 2019 har ca 1,8 miljoner människor smittats med COVID-19 och minst 100 000 människor har dött i denna virusinfektion som vi vet väldigt lite om. I Kina har det visat sig att ca 20% av 
sjukhusbundnda patienter, och upp mot 70% av svårt sjuka patienter med COVID-19 utvecklar sk "ARDS", en akut andningssvikt med stor dödlighet. De flesta av COVID-19 patienterna med ARDS behöver intuberas och ventileras i respirator. Man vet inte på vilket sätt man bäst behandlar COVID-19 ARDS. Vi har i Region Stockholm sett att många patienter blir bättre av att läggas i bukläge (prone position). Det har tidigare visats att bukläge är effektivt mot ARDS som kommer av andra anledningar än COVID-19. Emellertid är den vetenskapliga basen för på vilket sätt bukläge påverkar COVID-19 ARDS i princip obefintlig. Trots detta så används nu bukläge i många delar av 
världen. Detta är en unik klinisk situation, där en behandling är väl utspridd trots att man inte vet vad som händer i lungorna. Vi behöver därför omdelbart beforska detta. Vi planerar därför en studie där patienter i främst intensivvården, men även på vårdavdelning ureds i hur lungorna fungerar vid vändning i bukläge. Vi kommer också att studera hur lungorna fungerar om man inte lägger i bukläge. Detta görs genom att registrera respiratorns eller annan övervakningsutrustnings utvärden, och ta blodprover och andra prover som behövs för vård av patienten. I de fall respirator inte används, mäts parametrar på förekommande övervakningsutrustning. Vi mäter även i förekommande fall hur hjärtat och cirkulationen fungerar samt undersöker inflammations och vävnadsskadeprover 
för att kunna koppla till graden av ARDS.</v>
      </c>
      <c r="F130" s="34" t="s">
        <v>34</v>
      </c>
      <c r="G130" s="33">
        <v>43984</v>
      </c>
      <c r="H130" s="34" t="s">
        <v>212</v>
      </c>
      <c r="I130" t="s">
        <v>163</v>
      </c>
      <c r="J130" t="str">
        <f>IF(INDEX('EPM info från ansökningar'!A:AN,MATCH('Godkända ansökningar'!C:C,'EPM info från ansökningar'!A:A,0),7)=0,"",INDEX('EPM info från ansökningar'!A:AN,MATCH('Godkända ansökningar'!C:C,'EPM info från ansökningar'!A:A,0),7))</f>
        <v/>
      </c>
      <c r="K130" t="str">
        <f>IF(INDEX('EPM info från ansökningar'!A:AN,MATCH('Godkända ansökningar'!C:C,'EPM info från ansökningar'!A:A,0),8)=0,"",INDEX('EPM info från ansökningar'!A:AN,MATCH('Godkända ansökningar'!C:C,'EPM info från ansökningar'!A:A,0),8))</f>
        <v/>
      </c>
      <c r="L130" t="str">
        <f>IF(INDEX('EPM info från ansökningar'!A:AN,MATCH('Godkända ansökningar'!C:C,'EPM info från ansökningar'!A:A,0),9)=0,"",INDEX('EPM info från ansökningar'!A:AN,MATCH('Godkända ansökningar'!C:C,'EPM info från ansökningar'!A:A,0),9))</f>
        <v>Stockholms</v>
      </c>
      <c r="M130" t="str">
        <f>IF(INDEX('EPM info från ansökningar'!A:AN,MATCH('Godkända ansökningar'!C:C,'EPM info från ansökningar'!A:A,0),10)=0,"",INDEX('EPM info från ansökningar'!A:AN,MATCH('Godkända ansökningar'!C:C,'EPM info från ansökningar'!A:A,0),10))</f>
        <v/>
      </c>
      <c r="N130" t="str">
        <f>IF(INDEX('EPM info från ansökningar'!A:AN,MATCH('Godkända ansökningar'!C:C,'EPM info från ansökningar'!A:A,0),11)=0,"",INDEX('EPM info från ansökningar'!A:AN,MATCH('Godkända ansökningar'!C:C,'EPM info från ansökningar'!A:A,0),11))</f>
        <v/>
      </c>
      <c r="O130" t="str">
        <f>IF(INDEX('EPM info från ansökningar'!A:AN,MATCH('Godkända ansökningar'!C:C,'EPM info från ansökningar'!A:A,0),12)=0,"",INDEX('EPM info från ansökningar'!A:AN,MATCH('Godkända ansökningar'!C:C,'EPM info från ansökningar'!A:A,0),12))</f>
        <v/>
      </c>
      <c r="P130" s="63">
        <f>INDEX('EPM info från ansökningar'!A:AN,MATCH('Godkända ansökningar'!C:C,'EPM info från ansökningar'!A:A,0),33)</f>
        <v>43984</v>
      </c>
      <c r="Q130" s="63" t="str">
        <f>INDEX('EPM info från ansökningar'!A:AN,MATCH('Godkända ansökningar'!C:C,'EPM info från ansökningar'!A:A,0),35)</f>
        <v>Oklart</v>
      </c>
      <c r="R130" s="65" t="str">
        <f>INDEX('EPM info från ansökningar'!A:AN,MATCH('Godkända ansökningar'!C:C,'EPM info från ansökningar'!A:A,0),38)</f>
        <v>Oklart</v>
      </c>
      <c r="S130" s="65" t="str">
        <f>INDEX('EPM info från ansökningar'!A:AN,MATCH('Godkända ansökningar'!C:C,'EPM info från ansökningar'!A:A,0),39)</f>
        <v>Nej</v>
      </c>
      <c r="T130" t="str">
        <f>INDEX('EPM info från ansökningar'!A:AN,MATCH('Godkända ansökningar'!C:C,'EPM info från ansökningar'!A:A,0),40)</f>
        <v>Ja</v>
      </c>
      <c r="U130" t="str">
        <f>INDEX('EPM diarie'!D:F,MATCH('Godkända ansökningar'!C:C,'EPM diarie'!D:D,0),3)</f>
        <v>Mattias Günther</v>
      </c>
    </row>
    <row r="131" spans="1:21" ht="14.25" x14ac:dyDescent="0.45">
      <c r="A131" s="34" t="s">
        <v>194</v>
      </c>
      <c r="B131" s="34" t="s">
        <v>195</v>
      </c>
      <c r="C131" s="34" t="s">
        <v>1028</v>
      </c>
      <c r="D131" s="34" t="s">
        <v>1029</v>
      </c>
      <c r="E131" s="41" t="str">
        <f>INDEX('EPM info från ansökningar'!A:AN,MATCH('Godkända ansökningar'!C:C,'EPM info från ansökningar'!A:A,0),29)</f>
        <v xml:space="preserve"> Coronavirus har spritts över världen och räknas av FN som pandemi sedan 11 mars 2020. Det är en influensaliknande sjukdom dock med betydligt högre dödlighet och smittsamhet. I Sverige har idag c.a 27.000 drabbats varav 3400 avlidit. Samtidigt visar provtagning att immuniteten är låg i befolkningen och att det därmed är längre väg till s.k. flockimmunitet än tidigare förmodat. Det vanligaste kliniska presentationen på sjukhus är svår pneumoni, som kan leda till akuta 
andningssvårigheter. Men många patienter får även hjärtkomplikationer såsom hjärtrytmrubbningar  (17%) myokardit (7%) och plötslig död (oklar förekomst).  Sambandet mellan myokardit och 
hjärtrymtrubbningar är oklart. Som exempel på beskrivna hjärtrytmrubbningar märks såväl hjärtflimmer som hjärtrusning från hjärtkamrarna (kammartakykardi, kammarflimmer).  Äldre och 
patienter med kardiovaskulär sjukdom  har ökad risk. Även patienter utan kända riskfaktorer kan drabbas av hjärtsjukdom av CoVid 19 (Wang D et al JAMA 2020). I dagsläget saknas effektiv behandling mot CoVid 19.
Vi behöver därför vet mer om sjukdomen och hur hjärtmanifestationer kan förutsägas och därmed i ett nästa steg förhindras. Vanligt EKG ( 12 avledings- EKG) tas på de flesta patienter som läggs in för CoVID-19 infektion  och är billigt och lättillgängligt på alla sjukhus.  EKGn lagras normalt i datajournalen där även tidgare EKG lagrade med samma lagringssystem t finns tillgängliga för jämförelse. Karolinska lagrar EKG i det s.k. MUSE systemet tillverkat av GE sedan mer än 15 år tillbaka.  Vi vill studera om specialanalys (artificiell intelligens) av dessa vanliga EKG kan hjälpa klinikern att riskvärdera en patient med COVID-19 genom att finna ett EKG-mått som förutsäger hjärtsjukdom.
Boylelaboratoriet vid University of Washington, USA  har utvecklat ett team för att analysera EKG genom artificiell intelligens eller  s.k. deep neural network teknik (se bilagor). EKGn från vår datajournal kan användas till analysen då det är möjligt att exportera avidentifierade EKG på patienter som lagts in på sjukhus för CoVid 19 infektion.  På detta laboratorium  kommer våra och andra enheters EKG tianalyseras. Efter EKG analysern kommer data  korreleras  till ett fåtal 
avidentifierade kliniska uppgifter om patienten (se bilaga) om bakomliggande sjukdomar och till eventuella uppkomna hjärtkomplikationer och dödlighet under vårdtillfället för COVID-19.</v>
      </c>
      <c r="F131" s="34" t="s">
        <v>34</v>
      </c>
      <c r="G131" s="33">
        <v>43983</v>
      </c>
      <c r="H131" s="34" t="s">
        <v>212</v>
      </c>
      <c r="I131" t="s">
        <v>163</v>
      </c>
      <c r="J131" t="str">
        <f>IF(INDEX('EPM info från ansökningar'!A:AN,MATCH('Godkända ansökningar'!C:C,'EPM info från ansökningar'!A:A,0),7)=0,"",INDEX('EPM info från ansökningar'!A:AN,MATCH('Godkända ansökningar'!C:C,'EPM info från ansökningar'!A:A,0),7))</f>
        <v/>
      </c>
      <c r="K131" t="str">
        <f>IF(INDEX('EPM info från ansökningar'!A:AN,MATCH('Godkända ansökningar'!C:C,'EPM info från ansökningar'!A:A,0),8)=0,"",INDEX('EPM info från ansökningar'!A:AN,MATCH('Godkända ansökningar'!C:C,'EPM info från ansökningar'!A:A,0),8))</f>
        <v/>
      </c>
      <c r="L131" t="str">
        <f>IF(INDEX('EPM info från ansökningar'!A:AN,MATCH('Godkända ansökningar'!C:C,'EPM info från ansökningar'!A:A,0),9)=0,"",INDEX('EPM info från ansökningar'!A:AN,MATCH('Godkända ansökningar'!C:C,'EPM info från ansökningar'!A:A,0),9))</f>
        <v>Stockholms</v>
      </c>
      <c r="M131" t="str">
        <f>IF(INDEX('EPM info från ansökningar'!A:AN,MATCH('Godkända ansökningar'!C:C,'EPM info från ansökningar'!A:A,0),10)=0,"",INDEX('EPM info från ansökningar'!A:AN,MATCH('Godkända ansökningar'!C:C,'EPM info från ansökningar'!A:A,0),10))</f>
        <v/>
      </c>
      <c r="N131" t="str">
        <f>IF(INDEX('EPM info från ansökningar'!A:AN,MATCH('Godkända ansökningar'!C:C,'EPM info från ansökningar'!A:A,0),11)=0,"",INDEX('EPM info från ansökningar'!A:AN,MATCH('Godkända ansökningar'!C:C,'EPM info från ansökningar'!A:A,0),11))</f>
        <v/>
      </c>
      <c r="O131" t="str">
        <f>IF(INDEX('EPM info från ansökningar'!A:AN,MATCH('Godkända ansökningar'!C:C,'EPM info från ansökningar'!A:A,0),12)=0,"",INDEX('EPM info från ansökningar'!A:AN,MATCH('Godkända ansökningar'!C:C,'EPM info från ansökningar'!A:A,0),12))</f>
        <v/>
      </c>
      <c r="P131" s="63">
        <f>INDEX('EPM info från ansökningar'!A:AN,MATCH('Godkända ansökningar'!C:C,'EPM info från ansökningar'!A:A,0),33)</f>
        <v>43983</v>
      </c>
      <c r="Q131" s="63">
        <f>INDEX('EPM info från ansökningar'!A:AN,MATCH('Godkända ansökningar'!C:C,'EPM info från ansökningar'!A:A,0),35)</f>
        <v>44196</v>
      </c>
      <c r="R131" s="65">
        <f>INDEX('EPM info från ansökningar'!A:AN,MATCH('Godkända ansökningar'!C:C,'EPM info från ansökningar'!A:A,0),38)</f>
        <v>500</v>
      </c>
      <c r="S131" s="65" t="str">
        <f>INDEX('EPM info från ansökningar'!A:AN,MATCH('Godkända ansökningar'!C:C,'EPM info från ansökningar'!A:A,0),39)</f>
        <v>Nej</v>
      </c>
      <c r="T131" t="str">
        <f>INDEX('EPM info från ansökningar'!A:AN,MATCH('Godkända ansökningar'!C:C,'EPM info från ansökningar'!A:A,0),40)</f>
        <v>Ja</v>
      </c>
      <c r="U131" t="str">
        <f>INDEX('EPM diarie'!D:F,MATCH('Godkända ansökningar'!C:C,'EPM diarie'!D:D,0),3)</f>
        <v>Cecilia Linde</v>
      </c>
    </row>
    <row r="132" spans="1:21" ht="14.25" x14ac:dyDescent="0.45">
      <c r="A132" s="34" t="s">
        <v>194</v>
      </c>
      <c r="B132" s="34" t="s">
        <v>236</v>
      </c>
      <c r="C132" s="34" t="s">
        <v>1039</v>
      </c>
      <c r="D132" s="34" t="s">
        <v>1040</v>
      </c>
      <c r="E132" s="41" t="str">
        <f>INDEX('EPM info från ansökningar'!A:AN,MATCH('Godkända ansökningar'!C:C,'EPM info från ansökningar'!A:A,0),29)</f>
        <v>COVID-19, orsakat av coronavirus SARS-CoV-2, kan leda till allvarliga akuta andningsproblem. Fram till den 20 april 2020 uppgår antalet bekräftade fall till 2 423 498 globalt med en mortalitet på 3,4 %. 
Viruset har rapporterats i 210 länder, med 14 777 fall i Sverige.
Baserat på information publicerad av den kinesiska organisationen CCDC så är; 13,8% av fallen allvarliga, vilket resulterar i komplikationer som drabbar andningsorganen inklusive lunginflammation och stresslunga (Acute respiratory distress syndrome, ARDS).  För närvarande finns det ingen ändamålsenlig behandling tillgänglig och behandlingsalternativen är begränsade.
Mesenkymala stromalceller (MSCs) är en population av bindvävsbildande celler som kan dämpa inflammation, främja regeneration av vävnad och minska ärrvävnad. Dessa celler har använts för behandling av ett flertal inflammatoriska sjukdomar inklusive allvarliga andningsbesvär. De första studierna som publiceras med MSC för att behandla COVID-19 är uppmuntrande och påvisar att infusion av MSC är en säker behandling som kan förbättra tillståndet för svårt sjuka patienter med respiratoriska symtom.
Studier har visat att MSCs antiinflammatoriska egenskaper kan vara av terapeutiskt värde för motverka vävnadsskador i lungan, avvärja att fler organ skadas och minska antalet dödsfall.
ProTrans® är en kliniskt godkänd MSC-produkt som härrör från navelsträngsvävnad. Celler från flera donatorer utvärderas med avseende på antiinflammatorisk förmåga och endast utvalda celler används för formulering av ProTrans. Cellprodukten väldefinierad för att säkerställa kvalitet, stabilitet och funktionalitet. Säkerheten för ProTrans® har visats i kliniska prövningar för behandling av  typ-1 diabetes, utan allvarliga biverkningar.
Vi föreslår att utvärdera ProTrans® som behandling av COVID-19-associerad lunginflammation, då behandlingen är säker och läkemedel finns tillgängligt. Patienter som uppfyller inklusionskriterierna och samtycker till deltagande kommer att behandlas med en enda infusion av 25, 100 eller 200 miljoner celler. Patienterna kommer att följas under 24 månad med avseende på 
biverkningar och effekt. Rutinmässiga kliniska tester kommer att genomföras enligt sjukhusets behandlingspromemoria.</v>
      </c>
      <c r="F132" s="34" t="s">
        <v>84</v>
      </c>
      <c r="G132" s="33">
        <v>44015</v>
      </c>
      <c r="H132" s="34" t="s">
        <v>199</v>
      </c>
      <c r="I132" t="s">
        <v>162</v>
      </c>
      <c r="J132" t="str">
        <f>IF(INDEX('EPM info från ansökningar'!A:AN,MATCH('Godkända ansökningar'!C:C,'EPM info från ansökningar'!A:A,0),7)=0,"",INDEX('EPM info från ansökningar'!A:AN,MATCH('Godkända ansökningar'!C:C,'EPM info från ansökningar'!A:A,0),7))</f>
        <v/>
      </c>
      <c r="K132" t="str">
        <f>IF(INDEX('EPM info från ansökningar'!A:AN,MATCH('Godkända ansökningar'!C:C,'EPM info från ansökningar'!A:A,0),8)=0,"",INDEX('EPM info från ansökningar'!A:AN,MATCH('Godkända ansökningar'!C:C,'EPM info från ansökningar'!A:A,0),8))</f>
        <v>Uppsala-Örebro</v>
      </c>
      <c r="L132" t="str">
        <f>IF(INDEX('EPM info från ansökningar'!A:AN,MATCH('Godkända ansökningar'!C:C,'EPM info från ansökningar'!A:A,0),9)=0,"",INDEX('EPM info från ansökningar'!A:AN,MATCH('Godkända ansökningar'!C:C,'EPM info från ansökningar'!A:A,0),9))</f>
        <v/>
      </c>
      <c r="M132" t="str">
        <f>IF(INDEX('EPM info från ansökningar'!A:AN,MATCH('Godkända ansökningar'!C:C,'EPM info från ansökningar'!A:A,0),10)=0,"",INDEX('EPM info från ansökningar'!A:AN,MATCH('Godkända ansökningar'!C:C,'EPM info från ansökningar'!A:A,0),10))</f>
        <v/>
      </c>
      <c r="N132" t="str">
        <f>IF(INDEX('EPM info från ansökningar'!A:AN,MATCH('Godkända ansökningar'!C:C,'EPM info från ansökningar'!A:A,0),11)=0,"",INDEX('EPM info från ansökningar'!A:AN,MATCH('Godkända ansökningar'!C:C,'EPM info från ansökningar'!A:A,0),11))</f>
        <v/>
      </c>
      <c r="O132" t="str">
        <f>IF(INDEX('EPM info från ansökningar'!A:AN,MATCH('Godkända ansökningar'!C:C,'EPM info från ansökningar'!A:A,0),12)=0,"",INDEX('EPM info från ansökningar'!A:AN,MATCH('Godkända ansökningar'!C:C,'EPM info från ansökningar'!A:A,0),12))</f>
        <v/>
      </c>
      <c r="P132" s="63">
        <f>INDEX('EPM info från ansökningar'!A:AN,MATCH('Godkända ansökningar'!C:C,'EPM info från ansökningar'!A:A,0),33)</f>
        <v>44043</v>
      </c>
      <c r="Q132" s="63">
        <f>INDEX('EPM info från ansökningar'!A:AN,MATCH('Godkända ansökningar'!C:C,'EPM info från ansökningar'!A:A,0),35)</f>
        <v>45077</v>
      </c>
      <c r="R132" s="65">
        <f>INDEX('EPM info från ansökningar'!A:AN,MATCH('Godkända ansökningar'!C:C,'EPM info från ansökningar'!A:A,0),38)</f>
        <v>9</v>
      </c>
      <c r="S132" s="65" t="str">
        <f>INDEX('EPM info från ansökningar'!A:AN,MATCH('Godkända ansökningar'!C:C,'EPM info från ansökningar'!A:A,0),39)</f>
        <v>Nej</v>
      </c>
      <c r="T132" t="str">
        <f>INDEX('EPM info från ansökningar'!A:AN,MATCH('Godkända ansökningar'!C:C,'EPM info från ansökningar'!A:A,0),40)</f>
        <v>Nej</v>
      </c>
      <c r="U132" t="str">
        <f>INDEX('EPM diarie'!D:F,MATCH('Godkända ansökningar'!C:C,'EPM diarie'!D:D,0),3)</f>
        <v>Josefin Sundh</v>
      </c>
    </row>
    <row r="133" spans="1:21" ht="14.25" x14ac:dyDescent="0.45">
      <c r="A133" s="34" t="s">
        <v>194</v>
      </c>
      <c r="B133" s="34" t="s">
        <v>195</v>
      </c>
      <c r="C133" s="34" t="s">
        <v>1046</v>
      </c>
      <c r="D133" s="34" t="s">
        <v>1047</v>
      </c>
      <c r="E133" s="41" t="str">
        <f>INDEX('EPM info från ansökningar'!A:AN,MATCH('Godkända ansökningar'!C:C,'EPM info från ansökningar'!A:A,0),29)</f>
        <v>Samtidigt som den svenska vården arbetar hårt för att tackla den pågående covid-19 epidemin är det viktigt att försäkra sig om att tillgång till reproduktiv sjukvård upprätthålls. Erfarenheter från 
epidemier i historien har visat att nedstängning av basala hälso- och sjukvårdsinstanser som ett svar på epidemin har orsakat fler dödsfall än själva epidemin.
Det är mot denna bakgrund som vi har noterat ett sjunkande antal kvinnor som söker vård för att genomgå en inducerad abort i Göteborg samt, enligt personlig kommunikation, även i Stockholm. Vi 
vill undersöka om vi kan statistiskt säkerställa att sökmönstret på abortmottagningarna i Sverige förändras under Covid- 19-epidemin samt undersöka orsakerna till detta. En möjlig anledning kan 
vara att färre sexuella möten äger rum, pga rekommendationen om social distansering, och därmed uppstår färre oplanerade graviditeter. Andra förklaringar skulle kunna vara att patienter inte tror att de ska få vård för abort då sjukvården meddelat att endast vård som inte kan anstå utförs utöver Covid-19-vård. Ytterligare orsak kan vara att patienten själv undviker att söka vård pga rädsla för smitta på sjukhuset. I så fall kommer detta visa sig med antingen färre aborter eller fler sena aborter inom snar framtid eller som fler fullföljda graviditeter med 9 månaders eftersläpning.
Tre delarbeten planeras, två kvantitativa och ett kvalitativt.</v>
      </c>
      <c r="F133" s="34" t="s">
        <v>1049</v>
      </c>
      <c r="G133" s="33">
        <v>43980</v>
      </c>
      <c r="H133" s="34" t="s">
        <v>199</v>
      </c>
      <c r="I133" t="s">
        <v>165</v>
      </c>
      <c r="J133" t="str">
        <f>IF(INDEX('EPM info från ansökningar'!A:AN,MATCH('Godkända ansökningar'!C:C,'EPM info från ansökningar'!A:A,0),7)=0,"",INDEX('EPM info från ansökningar'!A:AN,MATCH('Godkända ansökningar'!C:C,'EPM info från ansökningar'!A:A,0),7))</f>
        <v/>
      </c>
      <c r="K133" t="str">
        <f>IF(INDEX('EPM info från ansökningar'!A:AN,MATCH('Godkända ansökningar'!C:C,'EPM info från ansökningar'!A:A,0),8)=0,"",INDEX('EPM info från ansökningar'!A:AN,MATCH('Godkända ansökningar'!C:C,'EPM info från ansökningar'!A:A,0),8))</f>
        <v/>
      </c>
      <c r="L133" t="str">
        <f>IF(INDEX('EPM info från ansökningar'!A:AN,MATCH('Godkända ansökningar'!C:C,'EPM info från ansökningar'!A:A,0),9)=0,"",INDEX('EPM info från ansökningar'!A:AN,MATCH('Godkända ansökningar'!C:C,'EPM info från ansökningar'!A:A,0),9))</f>
        <v/>
      </c>
      <c r="M133" t="str">
        <f>IF(INDEX('EPM info från ansökningar'!A:AN,MATCH('Godkända ansökningar'!C:C,'EPM info från ansökningar'!A:A,0),10)=0,"",INDEX('EPM info från ansökningar'!A:AN,MATCH('Godkända ansökningar'!C:C,'EPM info från ansökningar'!A:A,0),10))</f>
        <v/>
      </c>
      <c r="N133" t="str">
        <f>IF(INDEX('EPM info från ansökningar'!A:AN,MATCH('Godkända ansökningar'!C:C,'EPM info från ansökningar'!A:A,0),11)=0,"",INDEX('EPM info från ansökningar'!A:AN,MATCH('Godkända ansökningar'!C:C,'EPM info från ansökningar'!A:A,0),11))</f>
        <v>Västra</v>
      </c>
      <c r="O133" t="str">
        <f>IF(INDEX('EPM info från ansökningar'!A:AN,MATCH('Godkända ansökningar'!C:C,'EPM info från ansökningar'!A:A,0),12)=0,"",INDEX('EPM info från ansökningar'!A:AN,MATCH('Godkända ansökningar'!C:C,'EPM info från ansökningar'!A:A,0),12))</f>
        <v/>
      </c>
      <c r="P133" s="63">
        <f>INDEX('EPM info från ansökningar'!A:AN,MATCH('Godkända ansökningar'!C:C,'EPM info från ansökningar'!A:A,0),33)</f>
        <v>43980</v>
      </c>
      <c r="Q133" s="63">
        <f>INDEX('EPM info från ansökningar'!A:AN,MATCH('Godkända ansökningar'!C:C,'EPM info från ansökningar'!A:A,0),35)</f>
        <v>44561</v>
      </c>
      <c r="R133" s="65" t="str">
        <f>INDEX('EPM info från ansökningar'!A:AN,MATCH('Godkända ansökningar'!C:C,'EPM info från ansökningar'!A:A,0),38)</f>
        <v>Oklart</v>
      </c>
      <c r="S133" s="65" t="str">
        <f>INDEX('EPM info från ansökningar'!A:AN,MATCH('Godkända ansökningar'!C:C,'EPM info från ansökningar'!A:A,0),39)</f>
        <v>Nej</v>
      </c>
      <c r="T133" t="str">
        <f>INDEX('EPM info från ansökningar'!A:AN,MATCH('Godkända ansökningar'!C:C,'EPM info från ansökningar'!A:A,0),40)</f>
        <v>Ja</v>
      </c>
      <c r="U133" t="str">
        <f>INDEX('EPM diarie'!D:F,MATCH('Godkända ansökningar'!C:C,'EPM diarie'!D:D,0),3)</f>
        <v>Helena Hognert</v>
      </c>
    </row>
    <row r="134" spans="1:21" ht="14.25" x14ac:dyDescent="0.45">
      <c r="A134" s="34" t="s">
        <v>194</v>
      </c>
      <c r="B134" s="34" t="s">
        <v>201</v>
      </c>
      <c r="C134" s="34" t="s">
        <v>1050</v>
      </c>
      <c r="D134" s="34" t="s">
        <v>1051</v>
      </c>
      <c r="E134" s="41" t="str">
        <f>INDEX('EPM info från ansökningar'!A:AN,MATCH('Godkända ansökningar'!C:C,'EPM info från ansökningar'!A:A,0),29)</f>
        <v>Projektet innefattar utnyttjande av Artificiell Intelligens (AI) baserad EKG analys för att kunna förutsäga insjuknande i livshotande eller allvarlig hjärtkärlsjukdom (kardiovaskulära tillstånd) hos patienter med Coronavirus infektion (CoViD-19).
Sedan CoViD-19 sjukdomen identifierats har den spridit sig till över 190 länder i världen, dödat över 20 000 människor och förorsakat ett stopp i den globala ekonomins tillväxt. CoViD-19 är en i huvudsak respiratorisk virussjukdom som drabbar luftvägar och lungor med varierande svårighetsgrad orsakat av så kallat ”severe acute respiratory syndrome coronavirus 2” (SARS-CoV2), dvs. allvarlig 
akut respiratoriskt syndrom. CoViD-19 är mycket smittsam, med nästan två gånger reproduktionsnumret (R-värde) som säsongsinfluensa och är också dödligt, motsvarande ca 340 gånger den för säsongsinfluensa och ännu högre för äldre patienter och de med samsjuklighet. Vanligaste komplikationer är svår lunginflammation som leder till ”Acute Respiratory Distress Syndrome” (ARDS) med svår andningssvikt. En betydande andel CoViD-19 patienter får hjärtpåverkan med allvarliga rytmrubbningar - arytmier (~ 17%), hjärtmuskel- inflammation - myokardit (~ 7%) och plötslig hjärtdöd (oklar frekvens). Det är oklart om det finns ett samband mellan hjärtmuskelinflammation och allvarlig rytmrubbning hos dessa patienter. Mot bakgrund  av sjukdomens smittsamhet är 
rutinmässiga kontroller med upprepade EKG-tagningar och ultraljud hjärta för att upptäcka tecken på hjärtpåverkan mindre lämpligt pga risk för smittspridning. Dylik rutin som normalt skulle användas 
för att övervaka patienter med risk för hjärtpåverkan skulle utsätta hälso- och sjukvårdspersonal för högre risk för infektion och utarma skyddsutrustnings reserver. Att minska antalet tester (EKG, 
ultraljud hjärta, och blodprovstagning) och istället utnyttja information från ett enskilt undersökningstillfälle, såsom ett ankomst EKG, kan potentiellt ge säkrare och bättre diagnostik. 
Att kunna identifiera de patienter med störst risk att utveckla allvarlig kardiovaskulär händelse (rytmrubbning eller myokardit) utifrån resltat av ett enda ankomst EKG, skulle således underlätta 
övervakning och behandling av de patienter med störst vårdbehov, samtidigt som risken för smitta och användande av onödiga undersökningar minimeras. Tillämpning av AI på ankomst EKG kan 
potentiellt identifiera de CoViD-19- patienter som har högsta risken att utveckla livshotande kardiovaskulära sjukdomstillstånd. Genom använding av AI för att upptäcka subtila - dolda förändringar på EKG i syfte att identifiera risk patienter, kan sjukvården effektiviseras avseende patient övervakning och potentiellt förebygga livshotande komplikationer i tidigt skede.
Retrospektivt identiferas och inkluderas samtliga vuxna patienter som sökt sjukvård och blivit inlagda med CoViD-19-infektion, vid olika centra i världen för att testa hypotesen att det första EKG som tagits digitalt kan innehålla subtila - dolda förändringar som kan identifiera de patienter med störst risk för allvarliga hjärtkärlkomplikationer på sjukhus. Antagandet är att Artificiell Intelligens kan identifiera dessa dolda EKG- förändringar och förutsäga vilka patienter som har den 
högsta risken för hjärtkärlkomplikationer. Vidare insamlas vid samma tillfälle kliniska variabler om tidigare sjukdomar, etnicitet, blodprovs resultat, hjärtkärl komplikationer till Covid 19, och behov och grad av intensiv vård, fram till att patienten skrivs ut från sjukhus eller avlider 
(bilaga 3 och 7).
I substudie kommer vi även att identifiera och testa nya EKG variabler som riskmarkörer för insjuknande i nydebuterat förmaksflimmer, och jämföra dem med redan kända EKG variabler som finns tillgängliga i digital form, EKG analys med AI och kända kliniska riskfaktorer. Det bedöms ha stor klinisk betydelse att identifiera patienter med risk för nydebuterat förmaksflimmer mot bakgrund av den höga risken för
proppbildning hos Covid 19 patienter.</v>
      </c>
      <c r="F134" s="34" t="s">
        <v>157</v>
      </c>
      <c r="G134" s="33">
        <v>43994</v>
      </c>
      <c r="H134" s="34" t="s">
        <v>212</v>
      </c>
      <c r="I134" t="s">
        <v>162</v>
      </c>
      <c r="J134" t="str">
        <f>IF(INDEX('EPM info från ansökningar'!A:AN,MATCH('Godkända ansökningar'!C:C,'EPM info från ansökningar'!A:A,0),7)=0,"",INDEX('EPM info från ansökningar'!A:AN,MATCH('Godkända ansökningar'!C:C,'EPM info från ansökningar'!A:A,0),7))</f>
        <v/>
      </c>
      <c r="K134" t="str">
        <f>IF(INDEX('EPM info från ansökningar'!A:AN,MATCH('Godkända ansökningar'!C:C,'EPM info från ansökningar'!A:A,0),8)=0,"",INDEX('EPM info från ansökningar'!A:AN,MATCH('Godkända ansökningar'!C:C,'EPM info från ansökningar'!A:A,0),8))</f>
        <v>Uppsala-Örebro</v>
      </c>
      <c r="L134" t="str">
        <f>IF(INDEX('EPM info från ansökningar'!A:AN,MATCH('Godkända ansökningar'!C:C,'EPM info från ansökningar'!A:A,0),9)=0,"",INDEX('EPM info från ansökningar'!A:AN,MATCH('Godkända ansökningar'!C:C,'EPM info från ansökningar'!A:A,0),9))</f>
        <v/>
      </c>
      <c r="M134" t="str">
        <f>IF(INDEX('EPM info från ansökningar'!A:AN,MATCH('Godkända ansökningar'!C:C,'EPM info från ansökningar'!A:A,0),10)=0,"",INDEX('EPM info från ansökningar'!A:AN,MATCH('Godkända ansökningar'!C:C,'EPM info från ansökningar'!A:A,0),10))</f>
        <v/>
      </c>
      <c r="N134" t="str">
        <f>IF(INDEX('EPM info från ansökningar'!A:AN,MATCH('Godkända ansökningar'!C:C,'EPM info från ansökningar'!A:A,0),11)=0,"",INDEX('EPM info från ansökningar'!A:AN,MATCH('Godkända ansökningar'!C:C,'EPM info från ansökningar'!A:A,0),11))</f>
        <v/>
      </c>
      <c r="O134" t="str">
        <f>IF(INDEX('EPM info från ansökningar'!A:AN,MATCH('Godkända ansökningar'!C:C,'EPM info från ansökningar'!A:A,0),12)=0,"",INDEX('EPM info från ansökningar'!A:AN,MATCH('Godkända ansökningar'!C:C,'EPM info från ansökningar'!A:A,0),12))</f>
        <v/>
      </c>
      <c r="P134" s="63">
        <f>INDEX('EPM info från ansökningar'!A:AN,MATCH('Godkända ansökningar'!C:C,'EPM info från ansökningar'!A:A,0),33)</f>
        <v>44012</v>
      </c>
      <c r="Q134" s="63">
        <f>INDEX('EPM info från ansökningar'!A:AN,MATCH('Godkända ansökningar'!C:C,'EPM info från ansökningar'!A:A,0),35)</f>
        <v>44377</v>
      </c>
      <c r="R134" s="65">
        <f>INDEX('EPM info från ansökningar'!A:AN,MATCH('Godkända ansökningar'!C:C,'EPM info från ansökningar'!A:A,0),38)</f>
        <v>1500</v>
      </c>
      <c r="S134" s="65" t="str">
        <f>INDEX('EPM info från ansökningar'!A:AN,MATCH('Godkända ansökningar'!C:C,'EPM info från ansökningar'!A:A,0),39)</f>
        <v>Nej</v>
      </c>
      <c r="T134" t="str">
        <f>INDEX('EPM info från ansökningar'!A:AN,MATCH('Godkända ansökningar'!C:C,'EPM info från ansökningar'!A:A,0),40)</f>
        <v>Ja</v>
      </c>
      <c r="U134" t="str">
        <f>INDEX('EPM diarie'!D:F,MATCH('Godkända ansökningar'!C:C,'EPM diarie'!D:D,0),3)</f>
        <v>Carina Blomstrom</v>
      </c>
    </row>
    <row r="135" spans="1:21" ht="14.25" x14ac:dyDescent="0.45">
      <c r="A135" s="34" t="s">
        <v>194</v>
      </c>
      <c r="B135" s="34" t="s">
        <v>237</v>
      </c>
      <c r="C135" s="34" t="s">
        <v>24</v>
      </c>
      <c r="D135" s="34" t="s">
        <v>1053</v>
      </c>
      <c r="E135" s="41" t="str">
        <f>INDEX('EPM info från ansökningar'!A:AN,MATCH('Godkända ansökningar'!C:C,'EPM info från ansökningar'!A:A,0),29)</f>
        <v xml:space="preserve">Varför vill vi göra denna forskning?
COVID-19 orsakar allvarlig sjukdom oftare hos de med övervikt. i männikans fettväv produceras östrogen. man har kunnat visa att östrogen ökar produktionen av ett protein (äggviteämne) som heter ACE2. ACE2 är den "väg" som viruset som orsakar COVID-19 använder för att komma in i kroppens celler. om man sönker östrogennivåer kanske man kan sänka mängden ACE2 och därmed minska hur många virus som kan ta sig in i kroppens celler och orsaka sjukdom. 
Vad vill vi göra?
vi vill i detta projekt behandla överviktiga män över 18 och kvinnor som har gått igenom klimakteriet med en medicin som heter letrozol. Letrozol hämmar bildningen av östrogen i fettväv och sänker därigenom östrogennivåer.Vi kommer att utvärdera om färre blir allvarligt sjuka och om sjukdomsförloppet förkortas hos de som fått letrozol. 
Hur vill vi göra detta?
patienter som passar för projektet lottas till att ta tabletter letrozol under 1 månad eller till att inte få någon medicin. alla i projektet får den "vanliga behandlingen"
Vad kan detta leda till?
om detta fungerar kan vi få en effektiv behandling av de som riskerar den svåraste sjukdomen. letrozol är också en välstuderad medicin med relativt få biverkningar om man behandlar under kort tid. </v>
      </c>
      <c r="F135" s="34" t="s">
        <v>1055</v>
      </c>
      <c r="G135" s="33">
        <v>43978</v>
      </c>
      <c r="H135" s="34" t="s">
        <v>199</v>
      </c>
      <c r="I135" t="s">
        <v>163</v>
      </c>
      <c r="J135" t="str">
        <f>IF(INDEX('EPM info från ansökningar'!A:AN,MATCH('Godkända ansökningar'!C:C,'EPM info från ansökningar'!A:A,0),7)=0,"",INDEX('EPM info från ansökningar'!A:AN,MATCH('Godkända ansökningar'!C:C,'EPM info från ansökningar'!A:A,0),7))</f>
        <v/>
      </c>
      <c r="K135" t="str">
        <f>IF(INDEX('EPM info från ansökningar'!A:AN,MATCH('Godkända ansökningar'!C:C,'EPM info från ansökningar'!A:A,0),8)=0,"",INDEX('EPM info från ansökningar'!A:AN,MATCH('Godkända ansökningar'!C:C,'EPM info från ansökningar'!A:A,0),8))</f>
        <v/>
      </c>
      <c r="L135" t="str">
        <f>IF(INDEX('EPM info från ansökningar'!A:AN,MATCH('Godkända ansökningar'!C:C,'EPM info från ansökningar'!A:A,0),9)=0,"",INDEX('EPM info från ansökningar'!A:AN,MATCH('Godkända ansökningar'!C:C,'EPM info från ansökningar'!A:A,0),9))</f>
        <v>Stockholms</v>
      </c>
      <c r="M135" t="str">
        <f>IF(INDEX('EPM info från ansökningar'!A:AN,MATCH('Godkända ansökningar'!C:C,'EPM info från ansökningar'!A:A,0),10)=0,"",INDEX('EPM info från ansökningar'!A:AN,MATCH('Godkända ansökningar'!C:C,'EPM info från ansökningar'!A:A,0),10))</f>
        <v/>
      </c>
      <c r="N135" t="str">
        <f>IF(INDEX('EPM info från ansökningar'!A:AN,MATCH('Godkända ansökningar'!C:C,'EPM info från ansökningar'!A:A,0),11)=0,"",INDEX('EPM info från ansökningar'!A:AN,MATCH('Godkända ansökningar'!C:C,'EPM info från ansökningar'!A:A,0),11))</f>
        <v/>
      </c>
      <c r="O135" t="str">
        <f>IF(INDEX('EPM info från ansökningar'!A:AN,MATCH('Godkända ansökningar'!C:C,'EPM info från ansökningar'!A:A,0),12)=0,"",INDEX('EPM info från ansökningar'!A:AN,MATCH('Godkända ansökningar'!C:C,'EPM info från ansökningar'!A:A,0),12))</f>
        <v/>
      </c>
      <c r="P135" s="63">
        <f>INDEX('EPM info från ansökningar'!A:AN,MATCH('Godkända ansökningar'!C:C,'EPM info från ansökningar'!A:A,0),33)</f>
        <v>44012</v>
      </c>
      <c r="Q135" s="63">
        <f>INDEX('EPM info från ansökningar'!A:AN,MATCH('Godkända ansökningar'!C:C,'EPM info från ansökningar'!A:A,0),35)</f>
        <v>44196</v>
      </c>
      <c r="R135" s="65">
        <f>INDEX('EPM info från ansökningar'!A:AN,MATCH('Godkända ansökningar'!C:C,'EPM info från ansökningar'!A:A,0),38)</f>
        <v>500</v>
      </c>
      <c r="S135" s="65" t="str">
        <f>INDEX('EPM info från ansökningar'!A:AN,MATCH('Godkända ansökningar'!C:C,'EPM info från ansökningar'!A:A,0),39)</f>
        <v>Nej</v>
      </c>
      <c r="T135" t="str">
        <f>INDEX('EPM info från ansökningar'!A:AN,MATCH('Godkända ansökningar'!C:C,'EPM info från ansökningar'!A:A,0),40)</f>
        <v>Nej</v>
      </c>
      <c r="U135" t="str">
        <f>INDEX('EPM diarie'!D:F,MATCH('Godkända ansökningar'!C:C,'EPM diarie'!D:D,0),3)</f>
        <v>Helena Kopp Kallner</v>
      </c>
    </row>
    <row r="136" spans="1:21" ht="14.25" x14ac:dyDescent="0.45">
      <c r="A136" s="34" t="s">
        <v>194</v>
      </c>
      <c r="B136" s="34" t="s">
        <v>201</v>
      </c>
      <c r="C136" s="34" t="s">
        <v>1059</v>
      </c>
      <c r="D136" s="34" t="s">
        <v>1060</v>
      </c>
      <c r="E136" s="41" t="str">
        <f>INDEX('EPM info från ansökningar'!A:AN,MATCH('Godkända ansökningar'!C:C,'EPM info från ansökningar'!A:A,0),29)</f>
        <v xml:space="preserve"> Bakgrund
Tidigare studier har påvisat samband mellan hjärt-kärl och lungsjukdom och risk för att utveckla allvarlig Covid-19 sjukdom. Det råder dock oklarhet kring för vilka riskfaktorer/sjukdomar sambanden skulle kvarstå om analyserna justeras för andra riskfaktorer (såsom andra sjukdomar och ålder) och kring vilka nivåer av riskfaktorer såsom blodtryck och övervikt som medför en ökad risk eftersom 
detaljerade data för hjärt- lung-riskfaktorer från en generell population ej har varit tillgängliga i tidigare studier.
 Målsättning
Studiens övergripande målsättning är att förbättra möjligheterna att identifiera riskgrupper och därmed bidra till att minska antalet individer som drabbas av allvarlig sjukdom i Covid-19. Det specifika 
syftet är att tillhandahålla detaljerad information om samband mellan hjärt-kärl och lungriskfaktorer och risk för allvarlig Covid-19 genom att analysera data från SCAPIS-kohorten, en svensk studie som kartlagt hjärt-lung- riskfaktorer hos över 30 000 deltagare i åldrarna 51-70 år.
Arbetsplan
Studien genomförs i 2 steg. I det första steget länkas SCAPIS till Folkhälsomyndighetens register på Covid- 19-diagnoser, Svenska Intensivvårdsregistret och befolkning/inkomst-data från SCB. 
Samband mellan hjärt- lung-riskfaktorer (t.ex. blodtryck, övervikt, lungfunktion) och risk Covid-19-diagnos samt sjukhusvård, intensivvård och/eller död efter Covid-19 under våren 2020 studeras. I nästa steg länkas SCAPIS-kohorten till nationella hälsoregister som möjliggör studier med mer data.
 Betydelse
 I dagsläget råder stor osäkerhet kring vilka sjukdomstillstånd och hjärt-lung-riskfaktorer som medför en ökad risk för allvarlig Covid-19. Detta beror bl.a. på bristen på detaljerade data från en studiepopulation som undersökts innan pandemin bröt ut. SCAPIS är en stor studie som genomfördes under 2014-2018 och utgör en unik möjlighet att studera samband mellan hjärt-lung-riskfaktorer och Covid-19. Studien förväntas generera viktiga data som underlättar identifikation av riskgrupper.</v>
      </c>
      <c r="F136" s="34" t="s">
        <v>52</v>
      </c>
      <c r="G136" s="33">
        <v>43984</v>
      </c>
      <c r="H136" s="34" t="s">
        <v>212</v>
      </c>
      <c r="I136" t="s">
        <v>163</v>
      </c>
      <c r="J136" t="str">
        <f>IF(INDEX('EPM info från ansökningar'!A:AN,MATCH('Godkända ansökningar'!C:C,'EPM info från ansökningar'!A:A,0),7)=0,"",INDEX('EPM info från ansökningar'!A:AN,MATCH('Godkända ansökningar'!C:C,'EPM info från ansökningar'!A:A,0),7))</f>
        <v/>
      </c>
      <c r="K136" t="str">
        <f>IF(INDEX('EPM info från ansökningar'!A:AN,MATCH('Godkända ansökningar'!C:C,'EPM info från ansökningar'!A:A,0),8)=0,"",INDEX('EPM info från ansökningar'!A:AN,MATCH('Godkända ansökningar'!C:C,'EPM info från ansökningar'!A:A,0),8))</f>
        <v/>
      </c>
      <c r="L136" t="str">
        <f>IF(INDEX('EPM info från ansökningar'!A:AN,MATCH('Godkända ansökningar'!C:C,'EPM info från ansökningar'!A:A,0),9)=0,"",INDEX('EPM info från ansökningar'!A:AN,MATCH('Godkända ansökningar'!C:C,'EPM info från ansökningar'!A:A,0),9))</f>
        <v>Stockholms</v>
      </c>
      <c r="M136" t="str">
        <f>IF(INDEX('EPM info från ansökningar'!A:AN,MATCH('Godkända ansökningar'!C:C,'EPM info från ansökningar'!A:A,0),10)=0,"",INDEX('EPM info från ansökningar'!A:AN,MATCH('Godkända ansökningar'!C:C,'EPM info från ansökningar'!A:A,0),10))</f>
        <v/>
      </c>
      <c r="N136" t="str">
        <f>IF(INDEX('EPM info från ansökningar'!A:AN,MATCH('Godkända ansökningar'!C:C,'EPM info från ansökningar'!A:A,0),11)=0,"",INDEX('EPM info från ansökningar'!A:AN,MATCH('Godkända ansökningar'!C:C,'EPM info från ansökningar'!A:A,0),11))</f>
        <v>Västra</v>
      </c>
      <c r="O136" t="str">
        <f>IF(INDEX('EPM info från ansökningar'!A:AN,MATCH('Godkända ansökningar'!C:C,'EPM info från ansökningar'!A:A,0),12)=0,"",INDEX('EPM info från ansökningar'!A:AN,MATCH('Godkända ansökningar'!C:C,'EPM info från ansökningar'!A:A,0),12))</f>
        <v/>
      </c>
      <c r="P136" s="63">
        <f>INDEX('EPM info från ansökningar'!A:AN,MATCH('Godkända ansökningar'!C:C,'EPM info från ansökningar'!A:A,0),33)</f>
        <v>43976</v>
      </c>
      <c r="Q136" s="63">
        <f>INDEX('EPM info från ansökningar'!A:AN,MATCH('Godkända ansökningar'!C:C,'EPM info från ansökningar'!A:A,0),35)</f>
        <v>44926</v>
      </c>
      <c r="R136" s="65">
        <f>INDEX('EPM info från ansökningar'!A:AN,MATCH('Godkända ansökningar'!C:C,'EPM info från ansökningar'!A:A,0),38)</f>
        <v>30000</v>
      </c>
      <c r="S136" s="65" t="str">
        <f>INDEX('EPM info från ansökningar'!A:AN,MATCH('Godkända ansökningar'!C:C,'EPM info från ansökningar'!A:A,0),39)</f>
        <v>Nej</v>
      </c>
      <c r="T136" t="str">
        <f>INDEX('EPM info från ansökningar'!A:AN,MATCH('Godkända ansökningar'!C:C,'EPM info från ansökningar'!A:A,0),40)</f>
        <v>Ja</v>
      </c>
      <c r="U136" t="str">
        <f>INDEX('EPM diarie'!D:F,MATCH('Godkända ansökningar'!C:C,'EPM diarie'!D:D,0),3)</f>
        <v>Peter Ueda</v>
      </c>
    </row>
    <row r="137" spans="1:21" ht="14.25" x14ac:dyDescent="0.45">
      <c r="A137" s="34" t="s">
        <v>194</v>
      </c>
      <c r="B137" s="34" t="s">
        <v>201</v>
      </c>
      <c r="C137" s="34" t="s">
        <v>1065</v>
      </c>
      <c r="D137" s="34" t="s">
        <v>1066</v>
      </c>
      <c r="E137" s="41" t="str">
        <f>INDEX('EPM info från ansökningar'!A:AN,MATCH('Godkända ansökningar'!C:C,'EPM info från ansökningar'!A:A,0),29)</f>
        <v>Kunskapsläget om gravida med Covid-19 och deras behov av intensivvård är mycket begränsat. Genom att samla erfarenheter från våra skandinaviska länder och sprida erfarenheter och kunskap kan vi erbjuda gravida med Covid-19 möjligheter till bättre intensivvård och överlevnad.</v>
      </c>
      <c r="F137" s="34" t="s">
        <v>61</v>
      </c>
      <c r="G137" s="33">
        <v>44007</v>
      </c>
      <c r="H137" s="34" t="s">
        <v>212</v>
      </c>
      <c r="I137" t="s">
        <v>165</v>
      </c>
      <c r="J137" t="str">
        <f>IF(INDEX('EPM info från ansökningar'!A:AN,MATCH('Godkända ansökningar'!C:C,'EPM info från ansökningar'!A:A,0),7)=0,"",INDEX('EPM info från ansökningar'!A:AN,MATCH('Godkända ansökningar'!C:C,'EPM info från ansökningar'!A:A,0),7))</f>
        <v/>
      </c>
      <c r="K137" t="str">
        <f>IF(INDEX('EPM info från ansökningar'!A:AN,MATCH('Godkända ansökningar'!C:C,'EPM info från ansökningar'!A:A,0),8)=0,"",INDEX('EPM info från ansökningar'!A:AN,MATCH('Godkända ansökningar'!C:C,'EPM info från ansökningar'!A:A,0),8))</f>
        <v/>
      </c>
      <c r="L137" t="str">
        <f>IF(INDEX('EPM info från ansökningar'!A:AN,MATCH('Godkända ansökningar'!C:C,'EPM info från ansökningar'!A:A,0),9)=0,"",INDEX('EPM info från ansökningar'!A:AN,MATCH('Godkända ansökningar'!C:C,'EPM info från ansökningar'!A:A,0),9))</f>
        <v/>
      </c>
      <c r="M137" t="str">
        <f>IF(INDEX('EPM info från ansökningar'!A:AN,MATCH('Godkända ansökningar'!C:C,'EPM info från ansökningar'!A:A,0),10)=0,"",INDEX('EPM info från ansökningar'!A:AN,MATCH('Godkända ansökningar'!C:C,'EPM info från ansökningar'!A:A,0),10))</f>
        <v/>
      </c>
      <c r="N137" t="str">
        <f>IF(INDEX('EPM info från ansökningar'!A:AN,MATCH('Godkända ansökningar'!C:C,'EPM info från ansökningar'!A:A,0),11)=0,"",INDEX('EPM info från ansökningar'!A:AN,MATCH('Godkända ansökningar'!C:C,'EPM info från ansökningar'!A:A,0),11))</f>
        <v>Västra</v>
      </c>
      <c r="O137" t="str">
        <f>IF(INDEX('EPM info från ansökningar'!A:AN,MATCH('Godkända ansökningar'!C:C,'EPM info från ansökningar'!A:A,0),12)=0,"",INDEX('EPM info från ansökningar'!A:AN,MATCH('Godkända ansökningar'!C:C,'EPM info från ansökningar'!A:A,0),12))</f>
        <v/>
      </c>
      <c r="P137" s="63">
        <f>INDEX('EPM info från ansökningar'!A:AN,MATCH('Godkända ansökningar'!C:C,'EPM info från ansökningar'!A:A,0),33)</f>
        <v>43952</v>
      </c>
      <c r="Q137" s="63">
        <f>INDEX('EPM info från ansökningar'!A:AN,MATCH('Godkända ansökningar'!C:C,'EPM info från ansökningar'!A:A,0),35)</f>
        <v>44043</v>
      </c>
      <c r="R137" s="65">
        <f>INDEX('EPM info från ansökningar'!A:AN,MATCH('Godkända ansökningar'!C:C,'EPM info från ansökningar'!A:A,0),38)</f>
        <v>18</v>
      </c>
      <c r="S137" s="65" t="str">
        <f>INDEX('EPM info från ansökningar'!A:AN,MATCH('Godkända ansökningar'!C:C,'EPM info från ansökningar'!A:A,0),39)</f>
        <v>Nej</v>
      </c>
      <c r="T137" t="str">
        <f>INDEX('EPM info från ansökningar'!A:AN,MATCH('Godkända ansökningar'!C:C,'EPM info från ansökningar'!A:A,0),40)</f>
        <v>Nej</v>
      </c>
      <c r="U137" t="str">
        <f>INDEX('EPM diarie'!D:F,MATCH('Godkända ansökningar'!C:C,'EPM diarie'!D:D,0),3)</f>
        <v>Ove Karlsson</v>
      </c>
    </row>
    <row r="138" spans="1:21" ht="14.25" x14ac:dyDescent="0.45">
      <c r="A138" s="34" t="s">
        <v>194</v>
      </c>
      <c r="B138" s="34" t="s">
        <v>195</v>
      </c>
      <c r="C138" s="34" t="s">
        <v>1072</v>
      </c>
      <c r="D138" s="34" t="s">
        <v>1073</v>
      </c>
      <c r="E138" s="41" t="str">
        <f>INDEX('EPM info från ansökningar'!A:AN,MATCH('Godkända ansökningar'!C:C,'EPM info från ansökningar'!A:A,0),29)</f>
        <v>Covid-19 orsakas av coronaviruset SARS-CoV2 som under 2019-2020 orsakat en global pandemi. Infektion hos personal som arbetar med vård och omsorg utgör både en arbetsmiljörisk och en risk för överföring av smitta till vårdtagare och brukare.</v>
      </c>
      <c r="F138" s="34" t="s">
        <v>157</v>
      </c>
      <c r="G138" s="33">
        <v>43977</v>
      </c>
      <c r="H138" s="34" t="s">
        <v>199</v>
      </c>
      <c r="I138" t="s">
        <v>162</v>
      </c>
      <c r="J138" t="str">
        <f>IF(INDEX('EPM info från ansökningar'!A:AN,MATCH('Godkända ansökningar'!C:C,'EPM info från ansökningar'!A:A,0),7)=0,"",INDEX('EPM info från ansökningar'!A:AN,MATCH('Godkända ansökningar'!C:C,'EPM info från ansökningar'!A:A,0),7))</f>
        <v/>
      </c>
      <c r="K138" t="str">
        <f>IF(INDEX('EPM info från ansökningar'!A:AN,MATCH('Godkända ansökningar'!C:C,'EPM info från ansökningar'!A:A,0),8)=0,"",INDEX('EPM info från ansökningar'!A:AN,MATCH('Godkända ansökningar'!C:C,'EPM info från ansökningar'!A:A,0),8))</f>
        <v>Uppsala-Örebro</v>
      </c>
      <c r="L138" t="str">
        <f>IF(INDEX('EPM info från ansökningar'!A:AN,MATCH('Godkända ansökningar'!C:C,'EPM info från ansökningar'!A:A,0),9)=0,"",INDEX('EPM info från ansökningar'!A:AN,MATCH('Godkända ansökningar'!C:C,'EPM info från ansökningar'!A:A,0),9))</f>
        <v/>
      </c>
      <c r="M138" t="str">
        <f>IF(INDEX('EPM info från ansökningar'!A:AN,MATCH('Godkända ansökningar'!C:C,'EPM info från ansökningar'!A:A,0),10)=0,"",INDEX('EPM info från ansökningar'!A:AN,MATCH('Godkända ansökningar'!C:C,'EPM info från ansökningar'!A:A,0),10))</f>
        <v/>
      </c>
      <c r="N138" t="str">
        <f>IF(INDEX('EPM info från ansökningar'!A:AN,MATCH('Godkända ansökningar'!C:C,'EPM info från ansökningar'!A:A,0),11)=0,"",INDEX('EPM info från ansökningar'!A:AN,MATCH('Godkända ansökningar'!C:C,'EPM info från ansökningar'!A:A,0),11))</f>
        <v/>
      </c>
      <c r="O138" t="str">
        <f>IF(INDEX('EPM info från ansökningar'!A:AN,MATCH('Godkända ansökningar'!C:C,'EPM info från ansökningar'!A:A,0),12)=0,"",INDEX('EPM info från ansökningar'!A:AN,MATCH('Godkända ansökningar'!C:C,'EPM info från ansökningar'!A:A,0),12))</f>
        <v/>
      </c>
      <c r="P138" s="63">
        <f>INDEX('EPM info från ansökningar'!A:AN,MATCH('Godkända ansökningar'!C:C,'EPM info från ansökningar'!A:A,0),33)</f>
        <v>43977</v>
      </c>
      <c r="Q138" s="63">
        <f>INDEX('EPM info från ansökningar'!A:AN,MATCH('Godkända ansökningar'!C:C,'EPM info från ansökningar'!A:A,0),35)</f>
        <v>46022</v>
      </c>
      <c r="R138" s="65">
        <f>INDEX('EPM info från ansökningar'!A:AN,MATCH('Godkända ansökningar'!C:C,'EPM info från ansökningar'!A:A,0),38)</f>
        <v>20000</v>
      </c>
      <c r="S138" s="65" t="str">
        <f>INDEX('EPM info från ansökningar'!A:AN,MATCH('Godkända ansökningar'!C:C,'EPM info från ansökningar'!A:A,0),39)</f>
        <v>Nej</v>
      </c>
      <c r="T138" t="str">
        <f>INDEX('EPM info från ansökningar'!A:AN,MATCH('Godkända ansökningar'!C:C,'EPM info från ansökningar'!A:A,0),40)</f>
        <v>Nej</v>
      </c>
      <c r="U138" t="str">
        <f>INDEX('EPM diarie'!D:F,MATCH('Godkända ansökningar'!C:C,'EPM diarie'!D:D,0),3)</f>
        <v>Gabriel Westman</v>
      </c>
    </row>
    <row r="139" spans="1:21" ht="14.25" x14ac:dyDescent="0.45">
      <c r="A139" s="34" t="s">
        <v>194</v>
      </c>
      <c r="B139" s="34" t="s">
        <v>195</v>
      </c>
      <c r="C139" s="34" t="s">
        <v>1074</v>
      </c>
      <c r="D139" s="34" t="s">
        <v>1075</v>
      </c>
      <c r="E139" s="41" t="str">
        <f>INDEX('EPM info från ansökningar'!A:AN,MATCH('Godkända ansökningar'!C:C,'EPM info från ansökningar'!A:A,0),29)</f>
        <v>I december 2019 rapporterades de första fallen av Corona virus disease 2019 (covid-19). Därefter har viruset spridits över hela världen och i mars 2020 deklarerade WHO att covid-19 är en pandemi. Viruset kan ge en mängd olika symtom. Feber, torrhosta, halsont och muskelvärk är vanligt. Mer oväntade symtom såsom förlorat lukt- och smak-sinne och ökad risk för proppbildning med allvarlig utgång finns också beskrivet. Då det är ett helt nytt virus saknar vi idag mycket kunskap, framförallt när det gäller restsymtom, antikroppsutveckling och om man kan drabbas av infektionen flera gånger eller om man blir immun. Övergripande syftet med studien är därför att kartlägga symtombilden och antikroppsutvecklingen hos patienter som diagnostiserats med covid-19 i Halland. Vi kommer också undersöka om man kan få upprepade infektioner med covid-19 eller inte. Patienter som diagnostiserats med covid-19 kommer tillfrågas om deltagande. Om de väljer att delta kommer de få svara på digitala enkäter varje vecka om vilka symtom de har. De kommer få lämna upprepade blodprov för antikroppsanalys under totalt fyra års tid efter att de insjuknat. Om de under studieperioden skulle få nya symtom som skulle kunna vara en ny covid-19 infektion kommer de erbjudas ny provtagning, både för viruspåvisning (sk PCR-prov) och extra blodprover för antikroppsanalys. Vi kommer sedan analysera hur antikroppar utvecklas efter genomgången covid-19, om nivån av antikroppar beror på hur svåra symtom man haft eller inte. Genom enkäterna kan vi ockå analysera hur hälsan och livskvaliteten påverkas av infektionen och hur vanligt det är med kvarstående symtom efter covid-19. Analys av hur symtombilden påverkar behovet av sjukvård kommer studeras genom att jämföra utförd vård i förhållande till symtom. Studien har flera mindre delprojekt. En jämförelse mellan flera av de kommersiella analys-metoder som nu finns tillgängliga i Sverige för antikropps-analys för covid-19 kommer göras. I utvalda fall kommer familjemedlemmar till personer som drabbats av covid-19 följas med symtomrapportering och prov för viruspåvisning. Då kan smittspridning studeras och vi vill undersöka om det förekommer att man bär viruset utan att utveckla några symtom. För att följa förekomsten av covid-19 i befolkningen över tid och få ett mått på den allmänna smittspridingen i samhället kommer 100 blodgivare att testas varje månad för att se om de har antikroppar som tecken på genomgången covid-19. Vår förhoppning är att ökad kunskap kring symtombild, antikroppsutveckling och eventuell immunitet ska förbättra vården för den enskilda patienten och bidra till att optimera sjukvården och arbetet med att begränsa smittspridningen av covid-19.</v>
      </c>
      <c r="F139" s="34" t="s">
        <v>1077</v>
      </c>
      <c r="G139" s="33">
        <v>43984</v>
      </c>
      <c r="H139" s="34" t="s">
        <v>212</v>
      </c>
      <c r="I139" t="s">
        <v>166</v>
      </c>
      <c r="J139" t="str">
        <f>IF(INDEX('EPM info från ansökningar'!A:AN,MATCH('Godkända ansökningar'!C:C,'EPM info från ansökningar'!A:A,0),7)=0,"",INDEX('EPM info från ansökningar'!A:AN,MATCH('Godkända ansökningar'!C:C,'EPM info från ansökningar'!A:A,0),7))</f>
        <v/>
      </c>
      <c r="K139" t="str">
        <f>IF(INDEX('EPM info från ansökningar'!A:AN,MATCH('Godkända ansökningar'!C:C,'EPM info från ansökningar'!A:A,0),8)=0,"",INDEX('EPM info från ansökningar'!A:AN,MATCH('Godkända ansökningar'!C:C,'EPM info från ansökningar'!A:A,0),8))</f>
        <v/>
      </c>
      <c r="L139" t="str">
        <f>IF(INDEX('EPM info från ansökningar'!A:AN,MATCH('Godkända ansökningar'!C:C,'EPM info från ansökningar'!A:A,0),9)=0,"",INDEX('EPM info från ansökningar'!A:AN,MATCH('Godkända ansökningar'!C:C,'EPM info från ansökningar'!A:A,0),9))</f>
        <v/>
      </c>
      <c r="M139" t="str">
        <f>IF(INDEX('EPM info från ansökningar'!A:AN,MATCH('Godkända ansökningar'!C:C,'EPM info från ansökningar'!A:A,0),10)=0,"",INDEX('EPM info från ansökningar'!A:AN,MATCH('Godkända ansökningar'!C:C,'EPM info från ansökningar'!A:A,0),10))</f>
        <v/>
      </c>
      <c r="N139" t="str">
        <f>IF(INDEX('EPM info från ansökningar'!A:AN,MATCH('Godkända ansökningar'!C:C,'EPM info från ansökningar'!A:A,0),11)=0,"",INDEX('EPM info från ansökningar'!A:AN,MATCH('Godkända ansökningar'!C:C,'EPM info från ansökningar'!A:A,0),11))</f>
        <v/>
      </c>
      <c r="O139" t="str">
        <f>IF(INDEX('EPM info från ansökningar'!A:AN,MATCH('Godkända ansökningar'!C:C,'EPM info från ansökningar'!A:A,0),12)=0,"",INDEX('EPM info från ansökningar'!A:AN,MATCH('Godkända ansökningar'!C:C,'EPM info från ansökningar'!A:A,0),12))</f>
        <v/>
      </c>
      <c r="P139" s="63">
        <f>INDEX('EPM info från ansökningar'!A:AN,MATCH('Godkända ansökningar'!C:C,'EPM info från ansökningar'!A:A,0),33)</f>
        <v>43984</v>
      </c>
      <c r="Q139" s="63">
        <f>INDEX('EPM info från ansökningar'!A:AN,MATCH('Godkända ansökningar'!C:C,'EPM info från ansökningar'!A:A,0),35)</f>
        <v>45445</v>
      </c>
      <c r="R139" s="65">
        <f>INDEX('EPM info från ansökningar'!A:AN,MATCH('Godkända ansökningar'!C:C,'EPM info från ansökningar'!A:A,0),38)</f>
        <v>5300</v>
      </c>
      <c r="S139" s="65" t="str">
        <f>INDEX('EPM info från ansökningar'!A:AN,MATCH('Godkända ansökningar'!C:C,'EPM info från ansökningar'!A:A,0),39)</f>
        <v>Ja</v>
      </c>
      <c r="T139" t="str">
        <f>INDEX('EPM info från ansökningar'!A:AN,MATCH('Godkända ansökningar'!C:C,'EPM info från ansökningar'!A:A,0),40)</f>
        <v>Ja</v>
      </c>
      <c r="U139" t="str">
        <f>INDEX('EPM diarie'!D:F,MATCH('Godkända ansökningar'!C:C,'EPM diarie'!D:D,0),3)</f>
        <v>Johan Undén</v>
      </c>
    </row>
    <row r="140" spans="1:21" ht="14.25" x14ac:dyDescent="0.45">
      <c r="A140" s="34" t="s">
        <v>194</v>
      </c>
      <c r="B140" s="34" t="s">
        <v>195</v>
      </c>
      <c r="C140" s="34" t="s">
        <v>1078</v>
      </c>
      <c r="D140" s="34" t="s">
        <v>1079</v>
      </c>
      <c r="E140" s="41" t="str">
        <f>INDEX('EPM info från ansökningar'!A:AN,MATCH('Godkända ansökningar'!C:C,'EPM info från ansökningar'!A:A,0),29)</f>
        <v>Under vintern 2019 upptäcktes ett utbrott av severe acute respiratory syndrome (SARS) orsakat av ett nytt corona virus i Wuhan provinsen i Kina. Viruset har fått namnet SARS-COV-2 och sjukdomen kallas nu corona virus infectious disease-19 (COVID-19). De tidiga erfarenheterna från intensivvården av COVID-19 visar bland annat att patienterna utöver en respiratorisk påverkan även har påverkan på hjärnan, koagulationen, njurarna och hjärtat. Dessa effekter påverkar patienterna akut och antas även påverka patienterna efter
en utläckt COVID-19 infektion. Sedan tidigare är det känt att återhämtning efter intensivvård, oberoende av orsaken till intensivvården kan ta lång tid. Både fysiska och mentala funktionsnedsättningar påverkar både patienter och deras närstående i vardagen efter intensivvårdstiden. Den kliniska erfarenheten av COVID-19 i Sverige så här långt är att patienterna har en längre vårdtid inom intensivvården jämfört med tidigare intensivvårdspatienter. Det saknas information om hur COVID-19 påverkar patienternas återhämtning på längre sikt och det är därför av vikt att öka kunskapen kring denna patientgrupp. I studien Prospektiv studie av njursvikt-mediatorer i blod, urin och luftvägssekret hos intensivvårdspatienter (PRON-MED) samlas en biobank av blod, plasma och urin för att studera den akuta sjukdomen hos intensivvårdspatienter. I det
aktuella projektet avser vi följa upp återhämtningen hos de patienter som krävt intensivvård på grund av allvarlig svikt i vitala funktioner och hur COVID-19 pandemin påverkat patienter och närstående.</v>
      </c>
      <c r="F140" s="34" t="s">
        <v>263</v>
      </c>
      <c r="G140" s="33">
        <v>44007</v>
      </c>
      <c r="H140" s="34" t="s">
        <v>212</v>
      </c>
      <c r="I140" t="s">
        <v>162</v>
      </c>
      <c r="J140" t="str">
        <f>IF(INDEX('EPM info från ansökningar'!A:AN,MATCH('Godkända ansökningar'!C:C,'EPM info från ansökningar'!A:A,0),7)=0,"",INDEX('EPM info från ansökningar'!A:AN,MATCH('Godkända ansökningar'!C:C,'EPM info från ansökningar'!A:A,0),7))</f>
        <v/>
      </c>
      <c r="K140" t="str">
        <f>IF(INDEX('EPM info från ansökningar'!A:AN,MATCH('Godkända ansökningar'!C:C,'EPM info från ansökningar'!A:A,0),8)=0,"",INDEX('EPM info från ansökningar'!A:AN,MATCH('Godkända ansökningar'!C:C,'EPM info från ansökningar'!A:A,0),8))</f>
        <v>Uppsala-Örebro</v>
      </c>
      <c r="L140" t="str">
        <f>IF(INDEX('EPM info från ansökningar'!A:AN,MATCH('Godkända ansökningar'!C:C,'EPM info från ansökningar'!A:A,0),9)=0,"",INDEX('EPM info från ansökningar'!A:AN,MATCH('Godkända ansökningar'!C:C,'EPM info från ansökningar'!A:A,0),9))</f>
        <v/>
      </c>
      <c r="M140" t="str">
        <f>IF(INDEX('EPM info från ansökningar'!A:AN,MATCH('Godkända ansökningar'!C:C,'EPM info från ansökningar'!A:A,0),10)=0,"",INDEX('EPM info från ansökningar'!A:AN,MATCH('Godkända ansökningar'!C:C,'EPM info från ansökningar'!A:A,0),10))</f>
        <v/>
      </c>
      <c r="N140" t="str">
        <f>IF(INDEX('EPM info från ansökningar'!A:AN,MATCH('Godkända ansökningar'!C:C,'EPM info från ansökningar'!A:A,0),11)=0,"",INDEX('EPM info från ansökningar'!A:AN,MATCH('Godkända ansökningar'!C:C,'EPM info från ansökningar'!A:A,0),11))</f>
        <v/>
      </c>
      <c r="O140" t="str">
        <f>IF(INDEX('EPM info från ansökningar'!A:AN,MATCH('Godkända ansökningar'!C:C,'EPM info från ansökningar'!A:A,0),12)=0,"",INDEX('EPM info från ansökningar'!A:AN,MATCH('Godkända ansökningar'!C:C,'EPM info från ansökningar'!A:A,0),12))</f>
        <v/>
      </c>
      <c r="P140" s="63">
        <f>INDEX('EPM info från ansökningar'!A:AN,MATCH('Godkända ansökningar'!C:C,'EPM info från ansökningar'!A:A,0),33)</f>
        <v>43995</v>
      </c>
      <c r="Q140" s="63">
        <f>INDEX('EPM info från ansökningar'!A:AN,MATCH('Godkända ansökningar'!C:C,'EPM info från ansökningar'!A:A,0),35)</f>
        <v>44360</v>
      </c>
      <c r="R140" s="65">
        <f>INDEX('EPM info från ansökningar'!A:AN,MATCH('Godkända ansökningar'!C:C,'EPM info från ansökningar'!A:A,0),38)</f>
        <v>300</v>
      </c>
      <c r="S140" s="65" t="str">
        <f>INDEX('EPM info från ansökningar'!A:AN,MATCH('Godkända ansökningar'!C:C,'EPM info från ansökningar'!A:A,0),39)</f>
        <v>Nej</v>
      </c>
      <c r="T140" t="str">
        <f>INDEX('EPM info från ansökningar'!A:AN,MATCH('Godkända ansökningar'!C:C,'EPM info från ansökningar'!A:A,0),40)</f>
        <v>Ja</v>
      </c>
      <c r="U140" t="str">
        <f>INDEX('EPM diarie'!D:F,MATCH('Godkända ansökningar'!C:C,'EPM diarie'!D:D,0),3)</f>
        <v>Michael Hultström</v>
      </c>
    </row>
    <row r="141" spans="1:21" ht="14.25" x14ac:dyDescent="0.45">
      <c r="A141" s="34" t="s">
        <v>194</v>
      </c>
      <c r="B141" s="34" t="s">
        <v>201</v>
      </c>
      <c r="C141" s="34" t="s">
        <v>1081</v>
      </c>
      <c r="D141" s="34" t="s">
        <v>1082</v>
      </c>
      <c r="E141" s="41" t="str">
        <f>INDEX('EPM info från ansökningar'!A:AN,MATCH('Godkända ansökningar'!C:C,'EPM info från ansökningar'!A:A,0),29)</f>
        <v>I den pågående SARS-COV-2-pandemin har det beskrivits flertalet komplikationer till följd av infektionen och dess förlopp. Studier har visat på en ökad risk för bildandet av blodproppar (VTE, venös 
tromboembolism) i samband med en SARS-COV-2-infektion. Detta omfattar både blodproppar i lungan (lungemboli) och benet (DVT, djup ventrombos).
Hos patienter som vårdas på intensivvårdsavdelning för SARS-COV-2 varierar förekomst av VTE mellan 20 och 30%. Detta är en tydlig ökning jämfört med andra intensivvårdspatienter där prevalensen är mindre än 10%.  Data som publicerades innan SARS-COV-2-pandemin visar bland annat en ökad prevalens av VTE på 37% för patienter med svår sepsis. Även för patienter med en svår infektion med H1N1-virus ser man en ökad risk för VTE på 44%. Det är i nuläget inte klargjort om den ökning av VTE som ses hos patienter med SARS-COV-2 är resultatet av den specifika patofysiologin av viruset eller den svåra infektionen med multiorgansvikt som också ses i andra kritiskt sjuka infektionspatienter på IVA.
Internationella riktlinjer rekommenderar nu profylaktisk administration av blodförtunnande läkemedel för alla slutenvårdspatienter med en SARS-COV-2-infektion om inte kontraindikation finns. Dessa nya riktlinjer bygger endast på studier på SARS-COV-2-positiva patienter där behandling skett i intensivvårdsmiljö. Resultatet från studierna är inte nödvändigtvis representativt för andra patientgrupper inlagda på sjukhus och inte heller för de med misstänkt eller bekräftad SARS-COV-2 som behandlas utanför sjukhus.
Om ökningen av VTE beror på den specifika patofysiologin kopplad till viruset måste man utgå från en allmän ökad risk för alla befolkningsgrupper som är infekterade med SARS-COV-2. Om ökningen av VTE inte ses i grupper utanför intensivvården måste detta också avspeglas i framtida riktlinjer för behandling.
Syftet med denna studie är att kartlägga förekomsten av VTE i ett regionalt sjukvårdssystem (Region Östergötland) före och under SARS-COV-2-pandemin. I en retrospektiv observationsstudie kommer vi granska patientdata, diagnostisk data och behandlingsdata under en tremånadersperiod sedan början av SARS-COV-2-pandemin. Denna data kommer jämföras med data från motsvarande tidsfönster under åren 2015 till 2019.</v>
      </c>
      <c r="F141" s="34" t="s">
        <v>127</v>
      </c>
      <c r="G141" s="33">
        <v>43983</v>
      </c>
      <c r="H141" s="34" t="s">
        <v>212</v>
      </c>
      <c r="I141" t="s">
        <v>164</v>
      </c>
      <c r="J141" t="str">
        <f>IF(INDEX('EPM info från ansökningar'!A:AN,MATCH('Godkända ansökningar'!C:C,'EPM info från ansökningar'!A:A,0),7)=0,"",INDEX('EPM info från ansökningar'!A:AN,MATCH('Godkända ansökningar'!C:C,'EPM info från ansökningar'!A:A,0),7))</f>
        <v/>
      </c>
      <c r="K141" t="str">
        <f>IF(INDEX('EPM info från ansökningar'!A:AN,MATCH('Godkända ansökningar'!C:C,'EPM info från ansökningar'!A:A,0),8)=0,"",INDEX('EPM info från ansökningar'!A:AN,MATCH('Godkända ansökningar'!C:C,'EPM info från ansökningar'!A:A,0),8))</f>
        <v/>
      </c>
      <c r="L141" t="str">
        <f>IF(INDEX('EPM info från ansökningar'!A:AN,MATCH('Godkända ansökningar'!C:C,'EPM info från ansökningar'!A:A,0),9)=0,"",INDEX('EPM info från ansökningar'!A:AN,MATCH('Godkända ansökningar'!C:C,'EPM info från ansökningar'!A:A,0),9))</f>
        <v/>
      </c>
      <c r="M141" t="str">
        <f>IF(INDEX('EPM info från ansökningar'!A:AN,MATCH('Godkända ansökningar'!C:C,'EPM info från ansökningar'!A:A,0),10)=0,"",INDEX('EPM info från ansökningar'!A:AN,MATCH('Godkända ansökningar'!C:C,'EPM info från ansökningar'!A:A,0),10))</f>
        <v>Sydöstra</v>
      </c>
      <c r="N141" t="str">
        <f>IF(INDEX('EPM info från ansökningar'!A:AN,MATCH('Godkända ansökningar'!C:C,'EPM info från ansökningar'!A:A,0),11)=0,"",INDEX('EPM info från ansökningar'!A:AN,MATCH('Godkända ansökningar'!C:C,'EPM info från ansökningar'!A:A,0),11))</f>
        <v/>
      </c>
      <c r="O141" t="str">
        <f>IF(INDEX('EPM info från ansökningar'!A:AN,MATCH('Godkända ansökningar'!C:C,'EPM info från ansökningar'!A:A,0),12)=0,"",INDEX('EPM info från ansökningar'!A:AN,MATCH('Godkända ansökningar'!C:C,'EPM info från ansökningar'!A:A,0),12))</f>
        <v/>
      </c>
      <c r="P141" s="63">
        <f>INDEX('EPM info från ansökningar'!A:AN,MATCH('Godkända ansökningar'!C:C,'EPM info från ansökningar'!A:A,0),33)</f>
        <v>43983</v>
      </c>
      <c r="Q141" s="63">
        <f>INDEX('EPM info från ansökningar'!A:AN,MATCH('Godkända ansökningar'!C:C,'EPM info från ansökningar'!A:A,0),35)</f>
        <v>44196</v>
      </c>
      <c r="R141" s="65">
        <f>INDEX('EPM info från ansökningar'!A:AN,MATCH('Godkända ansökningar'!C:C,'EPM info från ansökningar'!A:A,0),38)</f>
        <v>99000</v>
      </c>
      <c r="S141" s="65" t="str">
        <f>INDEX('EPM info från ansökningar'!A:AN,MATCH('Godkända ansökningar'!C:C,'EPM info från ansökningar'!A:A,0),39)</f>
        <v>Nej</v>
      </c>
      <c r="T141" t="str">
        <f>INDEX('EPM info från ansökningar'!A:AN,MATCH('Godkända ansökningar'!C:C,'EPM info från ansökningar'!A:A,0),40)</f>
        <v>Ja, från SmiNet/smittskyddsregister. För att minimera exponering av annan känslig information från
försökspersonerna i så stor mån som möjligt planerar vi att hämtar in data automatiskt från relevanta
datakällor. Detta innefattar också att minimera den information som behöver inhämtas via manuell
journalgranskning.Vi kommer begära ut eventuella registreringar för infektion med SARS-CoV-2 utifrån personnummer som ingår i datauttaget från journalen.</v>
      </c>
      <c r="U141" t="str">
        <f>INDEX('EPM diarie'!D:F,MATCH('Godkända ansökningar'!C:C,'EPM diarie'!D:D,0),3)</f>
        <v>Daniel Wilhelms</v>
      </c>
    </row>
    <row r="142" spans="1:21" ht="14.25" x14ac:dyDescent="0.45">
      <c r="A142" s="34" t="s">
        <v>194</v>
      </c>
      <c r="B142" s="34" t="s">
        <v>195</v>
      </c>
      <c r="C142" s="34" t="s">
        <v>1092</v>
      </c>
      <c r="D142" s="34" t="s">
        <v>1093</v>
      </c>
      <c r="E142" s="41" t="str">
        <f>INDEX('EPM info från ansökningar'!A:AN,MATCH('Godkända ansökningar'!C:C,'EPM info från ansökningar'!A:A,0),29)</f>
        <v xml:space="preserve"> Under den pågående covid-19 pandemin har vi inom neurosjukvården vid Sahlgrenska universitetssjukhuset noterat en dramatisk ökning av antalet patienter med svår ischemisk stroke  som orsakas av blodproppsbilding i någon av hjärnans stora artärer (så kallad storkärlsstroke (LVO)) och som kräver behandling med trombektomi (mekanisk blodproppsutdragning). Vi vet inte vad ökningen orsakas av. Ökningen har skett samtidigt som vi sett en minskning av antalet patienter som söker vård för milda och övergående strokesymtom. Det finns en oro  att patienter med milda symtom avstår från att söka sjukvård under covid-19 pandemin och därför går miste om tidig förebyggande behandling vilket skulle kunna resultera i ökning av svåra stroke. Det har dock även kommit rapporter från andra länder att covid-19 i sig kan öka risken för svår ischemisk stroke, inte bara 
bland patienter som sjukhusvårdas för svår covid-19, utan även bland patienter med mild covid-19 eller där tydliga kliniska symtom på covid -19 saknas.
För bättre kunna förstå orsaken till den dramatiska ökningen av storkärlsstroke under den pågående corona-19 pandemin planerar vi därför nu en studie där samtliga patienter som vårdas för 
storkärlsstroke på Sahlgrenska Universitetssjukhuset registreras och provtas för covid-19 under en 12-månaders period.</v>
      </c>
      <c r="F142" s="34" t="s">
        <v>61</v>
      </c>
      <c r="G142" s="33">
        <v>43984</v>
      </c>
      <c r="H142" s="34" t="s">
        <v>212</v>
      </c>
      <c r="I142" t="s">
        <v>165</v>
      </c>
      <c r="J142" t="str">
        <f>IF(INDEX('EPM info från ansökningar'!A:AN,MATCH('Godkända ansökningar'!C:C,'EPM info från ansökningar'!A:A,0),7)=0,"",INDEX('EPM info från ansökningar'!A:AN,MATCH('Godkända ansökningar'!C:C,'EPM info från ansökningar'!A:A,0),7))</f>
        <v/>
      </c>
      <c r="K142" t="str">
        <f>IF(INDEX('EPM info från ansökningar'!A:AN,MATCH('Godkända ansökningar'!C:C,'EPM info från ansökningar'!A:A,0),8)=0,"",INDEX('EPM info från ansökningar'!A:AN,MATCH('Godkända ansökningar'!C:C,'EPM info från ansökningar'!A:A,0),8))</f>
        <v/>
      </c>
      <c r="L142" t="str">
        <f>IF(INDEX('EPM info från ansökningar'!A:AN,MATCH('Godkända ansökningar'!C:C,'EPM info från ansökningar'!A:A,0),9)=0,"",INDEX('EPM info från ansökningar'!A:AN,MATCH('Godkända ansökningar'!C:C,'EPM info från ansökningar'!A:A,0),9))</f>
        <v/>
      </c>
      <c r="M142" t="str">
        <f>IF(INDEX('EPM info från ansökningar'!A:AN,MATCH('Godkända ansökningar'!C:C,'EPM info från ansökningar'!A:A,0),10)=0,"",INDEX('EPM info från ansökningar'!A:AN,MATCH('Godkända ansökningar'!C:C,'EPM info från ansökningar'!A:A,0),10))</f>
        <v/>
      </c>
      <c r="N142" t="str">
        <f>IF(INDEX('EPM info från ansökningar'!A:AN,MATCH('Godkända ansökningar'!C:C,'EPM info från ansökningar'!A:A,0),11)=0,"",INDEX('EPM info från ansökningar'!A:AN,MATCH('Godkända ansökningar'!C:C,'EPM info från ansökningar'!A:A,0),11))</f>
        <v>Västra</v>
      </c>
      <c r="O142" t="str">
        <f>IF(INDEX('EPM info från ansökningar'!A:AN,MATCH('Godkända ansökningar'!C:C,'EPM info från ansökningar'!A:A,0),12)=0,"",INDEX('EPM info från ansökningar'!A:AN,MATCH('Godkända ansökningar'!C:C,'EPM info från ansökningar'!A:A,0),12))</f>
        <v/>
      </c>
      <c r="P142" s="63">
        <f>INDEX('EPM info från ansökningar'!A:AN,MATCH('Godkända ansökningar'!C:C,'EPM info från ansökningar'!A:A,0),33)</f>
        <v>43984</v>
      </c>
      <c r="Q142" s="63">
        <f>INDEX('EPM info från ansökningar'!A:AN,MATCH('Godkända ansökningar'!C:C,'EPM info från ansökningar'!A:A,0),35)</f>
        <v>44377</v>
      </c>
      <c r="R142" s="65">
        <f>INDEX('EPM info från ansökningar'!A:AN,MATCH('Godkända ansökningar'!C:C,'EPM info från ansökningar'!A:A,0),38)</f>
        <v>300</v>
      </c>
      <c r="S142" s="65" t="str">
        <f>INDEX('EPM info från ansökningar'!A:AN,MATCH('Godkända ansökningar'!C:C,'EPM info från ansökningar'!A:A,0),39)</f>
        <v>Nej</v>
      </c>
      <c r="T142" t="str">
        <f>INDEX('EPM info från ansökningar'!A:AN,MATCH('Godkända ansökningar'!C:C,'EPM info från ansökningar'!A:A,0),40)</f>
        <v>Nej</v>
      </c>
      <c r="U142" t="str">
        <f>INDEX('EPM diarie'!D:F,MATCH('Godkända ansökningar'!C:C,'EPM diarie'!D:D,0),3)</f>
        <v>Katarina Jood</v>
      </c>
    </row>
    <row r="143" spans="1:21" ht="14.25" x14ac:dyDescent="0.45">
      <c r="A143" s="34" t="s">
        <v>194</v>
      </c>
      <c r="B143" s="34" t="s">
        <v>195</v>
      </c>
      <c r="C143" s="34" t="s">
        <v>1095</v>
      </c>
      <c r="D143" s="34" t="s">
        <v>1096</v>
      </c>
      <c r="E143" s="41" t="str">
        <f>INDEX('EPM info från ansökningar'!A:AN,MATCH('Godkända ansökningar'!C:C,'EPM info från ansökningar'!A:A,0),29)</f>
        <v>Antal verifierade covid-19 smittade i världen är 3,8 miljoner och antal avlidna 265 000. I Sverige ökar antal inlagda patienter på sjukhus med covid-19 och drygt 2 2000 patienter är inlagda nu varav drygt 500 ligger på IVA (7 maj 2020). Hälso- och sjukvårdssystem i Sverige har prövats hårt av covid-19 pandemin. En anledning är brist på personal och vårdplatser samt risk för smitta inom sjukhus/äldreboende, samt osäkerhet hos både vårdpersonal och patienter.
Sjukdomsförloppet är utdraget och de flesta patienterna uppsöker sjukhusvård efter att ha varit sjuka i ca en vecka. Patienter med normal syresättning återgår direkt till hemmet. Patienter med 
måttligt nedsatt syreupptagningsförmåga och patienter som behöver syrgas läggs in på sjukhus. 
Majoriteten av patienterna kommer fortsätta att förbättras men sjukdomen har hos en del patienter ett bifasiskt förlopp där en liten del av patienterna riskerar att försämras under den andra veckan 
i vårdförloppet. Dessa patienter kan då komma i behov av syrgasbehandling. Det är svårt att förutse vilka av patienterna med lätt nedsatt syreupptagningsförmåga som kommer att försämras ytterligare och behöver ökade insatser.
I framtidens vård kommer sannolikt fler och fler patienter vårdas färre vårddygn på sjukhus med ökade insatser i hemmet istället. Södertälje Sjukhus erbjuder patienter som ska skrivas hem ett mellansteg med hemmonitorering så att patienten kan följas i hemmet en kortare period efter utskrivning som en extra trygghet för patienten. Detta är ett led i att anpassa vården inför framtidens vårdbehov. Om syresättningen har varit stabilt nedsatt ett eller ett par dygn och 
patienten inte behöver syrgas skrivs patienten ut till hemmet med uppmaningen att söka akutvård för kontroll vid ökad andnöd. Detta betyder att patienter som fortfarande är i fasen där en försämring 
kan inträffa själva måste ge akt på symtom och söka vård vid försämring. Syrebristen i sig ger inte mycket symtom vilket gör att det kan vara svårt för patienten att avgöra när hen ska återkomma till 
sjukhuset. I vissa fall uppsöker patienter akutsjukvård återigen.
Osäkerheten kring vårdförloppet skapar en känsla av otrygghet hos personal, patienter och anhöriga. Hemmonitorering kan vara ett sätt att öka tryggheten, både för sjukhuset och för patienten, och bidrar till en säker hemgång. Södertälje sjukhus har identifierat en teknisk och organisatorisk lösning som möjliggör monitorering av patienten ytterligare några dagar och patienten tar, och ser, sina mätvärden i hemmet och görs delaktig i sin vård. Med hemmonitoreringen kan sjukvården tidigt upptäcka försämringar som föranleder sjukhusvård och därmed också tidigare uppmana patienten att söka sig till akutmottagningen. Hemmonitorering har inte dokumenterat använts för detta ändamål men tidigare studier på andra målgrupper, inklusive en förstudie som Södertälje har gjort, visar att det är ett patientsäkert förfarande som möjliggör en tät kontakt med vårdpersonal och möjlighet till snabba åtgärder vid behov.
Hemmonitorering på Södertälje sjukhus sker genom en plattform, så kallad Remote Patient Monitoring (RPM). Plattformen är utvecklad av Cuviva och används för kontakt mellan vårdgivare och patient, som  själv mäter vitala parametra i hemmet. Tekniken har tidigare prövats och utvärderingar med såväl patienter som vårdpersonal visar att den fungerar tillfredställande och underlättar vårdmötet på distans och förbättrar den medicinska kvalitén. 
Södertälje Sjukhus avser genomför en pilot där ett antal befintliga patienter utrustas med ett digitalt patientsystemstöd, så att vårdmonitorering på distans kan testas för patienter med covid-19. Piloten bygger på ett identifierat behov hos patienter med covid-19 och vårdpersonal på Södertälje Sjukhus av att öka trygghet vid utskrivningen. Utskrivningsklara patienter med covid-19 kommer att 
monitoreras i hemmet och övervakas av vårdpersonal på sjukhuset i syfte att skapa en trygg och säker hemgång samt minska oron för vårdpersonalen.
Genom detta forskningsprojekt vill vi utforska erfarenheterna från piloten ur patienters och personalens perspektiv. Vi vill härmed understryka att piloten för hemmonitorering av patienter med 
Covid-19 genomförs av Södertälje Sjukhus som ett led i verksamhetsutveckling.</v>
      </c>
      <c r="F143" s="34" t="s">
        <v>1098</v>
      </c>
      <c r="G143" s="33">
        <v>43983</v>
      </c>
      <c r="H143" s="34" t="s">
        <v>212</v>
      </c>
      <c r="I143" t="s">
        <v>163</v>
      </c>
      <c r="J143" t="str">
        <f>IF(INDEX('EPM info från ansökningar'!A:AN,MATCH('Godkända ansökningar'!C:C,'EPM info från ansökningar'!A:A,0),7)=0,"",INDEX('EPM info från ansökningar'!A:AN,MATCH('Godkända ansökningar'!C:C,'EPM info från ansökningar'!A:A,0),7))</f>
        <v/>
      </c>
      <c r="K143" t="str">
        <f>IF(INDEX('EPM info från ansökningar'!A:AN,MATCH('Godkända ansökningar'!C:C,'EPM info från ansökningar'!A:A,0),8)=0,"",INDEX('EPM info från ansökningar'!A:AN,MATCH('Godkända ansökningar'!C:C,'EPM info från ansökningar'!A:A,0),8))</f>
        <v/>
      </c>
      <c r="L143" t="str">
        <f>IF(INDEX('EPM info från ansökningar'!A:AN,MATCH('Godkända ansökningar'!C:C,'EPM info från ansökningar'!A:A,0),9)=0,"",INDEX('EPM info från ansökningar'!A:AN,MATCH('Godkända ansökningar'!C:C,'EPM info från ansökningar'!A:A,0),9))</f>
        <v>Stockholms</v>
      </c>
      <c r="M143" t="str">
        <f>IF(INDEX('EPM info från ansökningar'!A:AN,MATCH('Godkända ansökningar'!C:C,'EPM info från ansökningar'!A:A,0),10)=0,"",INDEX('EPM info från ansökningar'!A:AN,MATCH('Godkända ansökningar'!C:C,'EPM info från ansökningar'!A:A,0),10))</f>
        <v/>
      </c>
      <c r="N143" t="str">
        <f>IF(INDEX('EPM info från ansökningar'!A:AN,MATCH('Godkända ansökningar'!C:C,'EPM info från ansökningar'!A:A,0),11)=0,"",INDEX('EPM info från ansökningar'!A:AN,MATCH('Godkända ansökningar'!C:C,'EPM info från ansökningar'!A:A,0),11))</f>
        <v/>
      </c>
      <c r="O143" t="str">
        <f>IF(INDEX('EPM info från ansökningar'!A:AN,MATCH('Godkända ansökningar'!C:C,'EPM info från ansökningar'!A:A,0),12)=0,"",INDEX('EPM info från ansökningar'!A:AN,MATCH('Godkända ansökningar'!C:C,'EPM info från ansökningar'!A:A,0),12))</f>
        <v/>
      </c>
      <c r="P143" s="63">
        <f>INDEX('EPM info från ansökningar'!A:AN,MATCH('Godkända ansökningar'!C:C,'EPM info från ansökningar'!A:A,0),33)</f>
        <v>43983</v>
      </c>
      <c r="Q143" s="63">
        <f>INDEX('EPM info från ansökningar'!A:AN,MATCH('Godkända ansökningar'!C:C,'EPM info från ansökningar'!A:A,0),35)</f>
        <v>44347</v>
      </c>
      <c r="R143" s="65">
        <f>INDEX('EPM info från ansökningar'!A:AN,MATCH('Godkända ansökningar'!C:C,'EPM info från ansökningar'!A:A,0),38)</f>
        <v>45</v>
      </c>
      <c r="S143" s="65" t="str">
        <f>INDEX('EPM info från ansökningar'!A:AN,MATCH('Godkända ansökningar'!C:C,'EPM info från ansökningar'!A:A,0),39)</f>
        <v>Nej</v>
      </c>
      <c r="T143" t="str">
        <f>INDEX('EPM info från ansökningar'!A:AN,MATCH('Godkända ansökningar'!C:C,'EPM info från ansökningar'!A:A,0),40)</f>
        <v>Ja</v>
      </c>
      <c r="U143" t="str">
        <f>INDEX('EPM diarie'!D:F,MATCH('Godkända ansökningar'!C:C,'EPM diarie'!D:D,0),3)</f>
        <v>Pamela Mazzocato</v>
      </c>
    </row>
    <row r="144" spans="1:21" ht="14.25" x14ac:dyDescent="0.45">
      <c r="A144" s="34" t="s">
        <v>194</v>
      </c>
      <c r="B144" s="34" t="s">
        <v>195</v>
      </c>
      <c r="C144" s="34" t="s">
        <v>1112</v>
      </c>
      <c r="D144" s="34" t="s">
        <v>1113</v>
      </c>
      <c r="E144" s="41" t="str">
        <f>INDEX('EPM info från ansökningar'!A:AN,MATCH('Godkända ansökningar'!C:C,'EPM info från ansökningar'!A:A,0),29)</f>
        <v>Syftet med studien är att undersöka vilken inverkan sk dead space har på kroppens förmåga att göra sig av med koldioxid hos Covid-19-patienter som vårdas i respirator.
Patienter med Covid-19 som intensivvårdas läggs i de allra flesta fall i respirator för att kunna upprätthålla syremättnad och för att bättre vädra ut koldioxid. Många av dessa patienter har dock trots detta, omfattande syresättningsproblem och stora svårigheter att vädra ut koldioxid.
Alla respiratorer, vid all typ av intensvivvård, är sammankopplade med patienten via plastslangar som mynnar ut i en tub som placerats i patienterns luftstrupe, en sk endotrachealtub.
Den del av volym som slangar och filter mellan respiratorn och patient utgör som inte deltar i gasutbytet kallas dead space. Volymen kallas dead space eftersom gasen som finns där inte deltar i gasutbyte (med gasutbyte avses upptag av syrgas och elimination av koldioxid). Ju större denna volym är, desto mindre del av den volym som respiratorn ger i varje andetag, kommer in i lungorna och deltar i gasutbyte. Man vill därför hålla dead space volymen så låg som möjligt för att få en effektiv ventilation. I samband med respiratorvård av Covid-19-positiva patienter så har man rutinmässigt på de allra flesta intensivvårdsavdelningar, kopplat på ett virusfilter med inbyggt sk 
värmeväxlare i detta slangsystem. Syftet med detta filter och tillhörande kopplingsstycken är att utandat virus från patienten inte ska nå respiratorn och därmed riskera att kontaminera luften i 
omgivningen. Tyvärr har det visat sig att volymen av detta filter är relativt stort, så pass stort att det kan antas ha en inte helt obetydlig påverkan på framförallt kolsyreutvädringen hos patienten. Detta kan i sin tur bl a påverka surhetsgraden (pH) i blodet på patienten, vilket kan förvärra situationen och patientens hjärt/lung-funktion negativt.
På alla patienter som vårdas i respirator övervakas koldioxid i utandningsluften via så kallad kapnografi. I regel så mäts detta genom att ett litet kopplingsstycke sätts in mellan patientens andningsrör och respiratorslangarna varefter ca 2 dl andningsluft/min sug ut och analyseras av en sensor i respiratorn. Så sker även rutinmässigt på Covid-19-patienter i respirator. Koldioxid kan även analyseras utan att andningsgas dras ut från patienten genom att koppla ett litet plaströr 
till respiratorslangarna där koldioxid sedan kan analyseras med samma teknik via sk main stream-mätning. Mainstream är en lika etablerad metod som side stream, men kräver särskild programvara för analys av koldioxiden. Mainstream har även fördelen att den är snabbare i sin analys av koldioxid, vilket gör det möjligt att säkrare följa förändringar. Genom att korrelera koncentrationen koldioxid mätt med mainstreamteknik i utandningnsluften till andetagens storlek (som rutinmässigt mäts upp i respiratorn på alla patienter), kan man matematiskt beräkna bl a dead space samt hur stor koldioxidvolym som vädras ut varje minut. Metoden kallas volumetrisk kapnografi och är en etablerad teknik för andningsövervakning hos patienter som genomgår respiratorbehandling. 
För att kunna mäta koldioxid via kapnografi så kopplas en liten sensor in mellan patientens endotrachealtub och respiratorn för att passivt analysera koldioxidkoncentrationen i utandningsluften. Övriga parametrar, som t ex andetagens volym, avläses passivt från den data som redan registreras via respiratorn.
Under studien planerar vi att först koppla in sensorn vid patientens endotrachealtub, varefter vi passivt registrerar koldioxidinnehåll i utandningsluften samt noterar data om andetagens volym fråm 
respiratorn. Vi planerar därefter att koppla bort det filter med tillhörande kopplingar som sitter närmast patienten.
Denna manöver förväntas minska dead space och effekten av detta kommer att registreras enl beskrivningen ovan. Parallelt med detta kommer blodprov tas för att mäta syrgasmättnaden och koldioxidinnehållet i blod före samt efter denna manöver för att mäta påverkan av deadspace i patientens gasutbyte.</v>
      </c>
      <c r="F144" s="34" t="s">
        <v>34</v>
      </c>
      <c r="G144" s="33">
        <v>43983</v>
      </c>
      <c r="H144" s="34" t="s">
        <v>199</v>
      </c>
      <c r="I144" t="s">
        <v>163</v>
      </c>
      <c r="J144" t="str">
        <f>IF(INDEX('EPM info från ansökningar'!A:AN,MATCH('Godkända ansökningar'!C:C,'EPM info från ansökningar'!A:A,0),7)=0,"",INDEX('EPM info från ansökningar'!A:AN,MATCH('Godkända ansökningar'!C:C,'EPM info från ansökningar'!A:A,0),7))</f>
        <v/>
      </c>
      <c r="K144" t="str">
        <f>IF(INDEX('EPM info från ansökningar'!A:AN,MATCH('Godkända ansökningar'!C:C,'EPM info från ansökningar'!A:A,0),8)=0,"",INDEX('EPM info från ansökningar'!A:AN,MATCH('Godkända ansökningar'!C:C,'EPM info från ansökningar'!A:A,0),8))</f>
        <v/>
      </c>
      <c r="L144" t="str">
        <f>IF(INDEX('EPM info från ansökningar'!A:AN,MATCH('Godkända ansökningar'!C:C,'EPM info från ansökningar'!A:A,0),9)=0,"",INDEX('EPM info från ansökningar'!A:AN,MATCH('Godkända ansökningar'!C:C,'EPM info från ansökningar'!A:A,0),9))</f>
        <v>Stockholms</v>
      </c>
      <c r="M144" t="str">
        <f>IF(INDEX('EPM info från ansökningar'!A:AN,MATCH('Godkända ansökningar'!C:C,'EPM info från ansökningar'!A:A,0),10)=0,"",INDEX('EPM info från ansökningar'!A:AN,MATCH('Godkända ansökningar'!C:C,'EPM info från ansökningar'!A:A,0),10))</f>
        <v/>
      </c>
      <c r="N144" t="str">
        <f>IF(INDEX('EPM info från ansökningar'!A:AN,MATCH('Godkända ansökningar'!C:C,'EPM info från ansökningar'!A:A,0),11)=0,"",INDEX('EPM info från ansökningar'!A:AN,MATCH('Godkända ansökningar'!C:C,'EPM info från ansökningar'!A:A,0),11))</f>
        <v/>
      </c>
      <c r="O144" t="str">
        <f>IF(INDEX('EPM info från ansökningar'!A:AN,MATCH('Godkända ansökningar'!C:C,'EPM info från ansökningar'!A:A,0),12)=0,"",INDEX('EPM info från ansökningar'!A:AN,MATCH('Godkända ansökningar'!C:C,'EPM info från ansökningar'!A:A,0),12))</f>
        <v/>
      </c>
      <c r="P144" s="63">
        <f>INDEX('EPM info från ansökningar'!A:AN,MATCH('Godkända ansökningar'!C:C,'EPM info från ansökningar'!A:A,0),33)</f>
        <v>43971</v>
      </c>
      <c r="Q144" s="63">
        <f>INDEX('EPM info från ansökningar'!A:AN,MATCH('Godkända ansökningar'!C:C,'EPM info från ansökningar'!A:A,0),35)</f>
        <v>44336</v>
      </c>
      <c r="R144" s="65">
        <f>INDEX('EPM info från ansökningar'!A:AN,MATCH('Godkända ansökningar'!C:C,'EPM info från ansökningar'!A:A,0),38)</f>
        <v>40</v>
      </c>
      <c r="S144" s="65" t="str">
        <f>INDEX('EPM info från ansökningar'!A:AN,MATCH('Godkända ansökningar'!C:C,'EPM info från ansökningar'!A:A,0),39)</f>
        <v>Nej</v>
      </c>
      <c r="T144" t="str">
        <f>INDEX('EPM info från ansökningar'!A:AN,MATCH('Godkända ansökningar'!C:C,'EPM info från ansökningar'!A:A,0),40)</f>
        <v>Nej</v>
      </c>
      <c r="U144" t="str">
        <f>INDEX('EPM diarie'!D:F,MATCH('Godkända ansökningar'!C:C,'EPM diarie'!D:D,0),3)</f>
        <v>Jacob Karlsson</v>
      </c>
    </row>
    <row r="145" spans="1:21" ht="14.25" x14ac:dyDescent="0.45">
      <c r="A145" s="34" t="s">
        <v>194</v>
      </c>
      <c r="B145" s="34" t="s">
        <v>195</v>
      </c>
      <c r="C145" s="34" t="s">
        <v>1125</v>
      </c>
      <c r="D145" s="34" t="s">
        <v>1126</v>
      </c>
      <c r="E145" s="41" t="str">
        <f>INDEX('EPM info från ansökningar'!A:AN,MATCH('Godkända ansökningar'!C:C,'EPM info från ansökningar'!A:A,0),29)</f>
        <v>Det nya coronaviruset SARS-CoV-2 som ger upphov till sjukdomen covid-19 och som ursprunglingen uppstod i Whuan i Kina december 2019 har spridit sig snabbt över världen. Förutom de vanliga symtomen feber, hosta, andnöd och muskelvärk så har det även rapporterats att sjukdomen kan ge upphov till symtom från mag-tarm-kanalen såsom buksmärta, diarré, illamående och kräkningar. Förekomsten av magtarm-symtom hos personer med covid-19 har rapporterats vara mellan 3,4% till 17%. Vidare har SARS-CoV-2 kunnat detekteras i avföringen hos personer med covid-19 som ett tecken på virusets förekomst i magtarm-kanalen. Den receptor, ACE-2, som viruset använder för att ta sig in i våra celler finns inte bara i
luftvägarna utan förekommer även i stora delar av mag-tarm-kanalen och studier har nu kunnat visa att SARS-CoV-2 de facto kan infektera cellerna i tarmens slemhinna. Diskussioner har därför förts kring om det utöver den kända droppsmittan även finns en fekal-oral (tarmsmitta) smittoväg för SARS-CoV-2.
Ökad kunskap om mag-tarm-symtom hos patienter med covid-19 är nödvändig för att hjälpa oss att bättre definiera den kliniska sjukdomsbilden vid covid-19 och värdera om mag-tarm-symtom har ett prognostiskt värde för att misstänka covid-19-infektion hos individer som inte uppvisar typiska luftvägssymtom.
De långsiktiga konsekvenserna för mag-tarm-kanalen vid covid-19-infektion är inte kända. Det är välkänt att en bakteriell infektion som drabbar mag-tarm-kanalen utgör en stark riskfaktor för att utveckla
sjukdomen IBS (irritabel tarm). IBS tillhör gruppen funktionella mag-tarmsjukdomar som gemensamt karaktäriseras av buksmärta och/eller ett stört avföringsmönster och orsakar stort lidande och nedsatt
livskvalitet för drabbade individer. Hur risken för att utveckla IBS, eller annan funktionell mag-tarmsjukdom, ser ut efter en virusinfektion som drabbar mag-tarm-kanalen är däremot inte speciellt väl studerat och det skulle därför vara intressant att undersöka utvecklingen av funktionell mag-tarm-sjukdom
efter covid-19-infektion.</v>
      </c>
      <c r="F145" s="34" t="s">
        <v>61</v>
      </c>
      <c r="G145" s="33">
        <v>43983</v>
      </c>
      <c r="H145" s="34" t="s">
        <v>199</v>
      </c>
      <c r="I145" t="s">
        <v>165</v>
      </c>
      <c r="J145" t="str">
        <f>IF(INDEX('EPM info från ansökningar'!A:AN,MATCH('Godkända ansökningar'!C:C,'EPM info från ansökningar'!A:A,0),7)=0,"",INDEX('EPM info från ansökningar'!A:AN,MATCH('Godkända ansökningar'!C:C,'EPM info från ansökningar'!A:A,0),7))</f>
        <v/>
      </c>
      <c r="K145" t="str">
        <f>IF(INDEX('EPM info från ansökningar'!A:AN,MATCH('Godkända ansökningar'!C:C,'EPM info från ansökningar'!A:A,0),8)=0,"",INDEX('EPM info från ansökningar'!A:AN,MATCH('Godkända ansökningar'!C:C,'EPM info från ansökningar'!A:A,0),8))</f>
        <v/>
      </c>
      <c r="L145" t="str">
        <f>IF(INDEX('EPM info från ansökningar'!A:AN,MATCH('Godkända ansökningar'!C:C,'EPM info från ansökningar'!A:A,0),9)=0,"",INDEX('EPM info från ansökningar'!A:AN,MATCH('Godkända ansökningar'!C:C,'EPM info från ansökningar'!A:A,0),9))</f>
        <v/>
      </c>
      <c r="M145" t="str">
        <f>IF(INDEX('EPM info från ansökningar'!A:AN,MATCH('Godkända ansökningar'!C:C,'EPM info från ansökningar'!A:A,0),10)=0,"",INDEX('EPM info från ansökningar'!A:AN,MATCH('Godkända ansökningar'!C:C,'EPM info från ansökningar'!A:A,0),10))</f>
        <v/>
      </c>
      <c r="N145" t="str">
        <f>IF(INDEX('EPM info från ansökningar'!A:AN,MATCH('Godkända ansökningar'!C:C,'EPM info från ansökningar'!A:A,0),11)=0,"",INDEX('EPM info från ansökningar'!A:AN,MATCH('Godkända ansökningar'!C:C,'EPM info från ansökningar'!A:A,0),11))</f>
        <v>Västra</v>
      </c>
      <c r="O145" t="str">
        <f>IF(INDEX('EPM info från ansökningar'!A:AN,MATCH('Godkända ansökningar'!C:C,'EPM info från ansökningar'!A:A,0),12)=0,"",INDEX('EPM info från ansökningar'!A:AN,MATCH('Godkända ansökningar'!C:C,'EPM info från ansökningar'!A:A,0),12))</f>
        <v/>
      </c>
      <c r="P145" s="63">
        <f>INDEX('EPM info från ansökningar'!A:AN,MATCH('Godkända ansökningar'!C:C,'EPM info från ansökningar'!A:A,0),33)</f>
        <v>43983</v>
      </c>
      <c r="Q145" s="63">
        <f>INDEX('EPM info från ansökningar'!A:AN,MATCH('Godkända ansökningar'!C:C,'EPM info från ansökningar'!A:A,0),35)</f>
        <v>44407</v>
      </c>
      <c r="R145" s="65">
        <f>INDEX('EPM info från ansökningar'!A:AN,MATCH('Godkända ansökningar'!C:C,'EPM info från ansökningar'!A:A,0),38)</f>
        <v>75</v>
      </c>
      <c r="S145" s="65" t="str">
        <f>INDEX('EPM info från ansökningar'!A:AN,MATCH('Godkända ansökningar'!C:C,'EPM info från ansökningar'!A:A,0),39)</f>
        <v>Nej</v>
      </c>
      <c r="T145" t="str">
        <f>INDEX('EPM info från ansökningar'!A:AN,MATCH('Godkända ansökningar'!C:C,'EPM info från ansökningar'!A:A,0),40)</f>
        <v>Nej</v>
      </c>
      <c r="U145" t="str">
        <f>INDEX('EPM diarie'!D:F,MATCH('Godkända ansökningar'!C:C,'EPM diarie'!D:D,0),3)</f>
        <v>Magnus Simrén</v>
      </c>
    </row>
    <row r="146" spans="1:21" ht="14.25" x14ac:dyDescent="0.45">
      <c r="A146" s="34" t="s">
        <v>194</v>
      </c>
      <c r="B146" s="34" t="s">
        <v>227</v>
      </c>
      <c r="C146" s="34" t="s">
        <v>1128</v>
      </c>
      <c r="D146" s="34" t="s">
        <v>1129</v>
      </c>
      <c r="E146" s="41" t="str">
        <f>INDEX('EPM info från ansökningar'!A:AN,MATCH('Godkända ansökningar'!C:C,'EPM info från ansökningar'!A:A,0),29)</f>
        <v>Covid-19 (corona virus disease 2019) har nu spritt sig till nästan alla världens länder och det finns mer än 3 miljoner bekräftade fall och mer än 300.000 personer har dött till följd av infektionen. En del av 
patienterna drabbas av lunginflammation med ibland stora svårigheter att syresätta blodet. Hos dessa patienter blir behandling med sk högflödesgrimma (HFG) ofta är aktuell. HFG ger höga flöden 
(30-60 L/min) värmd och befuktad syrgas genom näsan och har i tidigare studier visat sig förbättra syresättning vid lungsvikt, både genom att kunna ge höga syrgaskoncentrationer men också genom att 
förbättra lungfunktionen. Trots denna behandling får många av patienterna som drabbas av svår Covid-19 så svårt att syresätta blodet att de måste läggas i respirator med hög risk för att avlida. Sjukvården i många länder ser nu ett mycket stort inflöde av patienter där många utvecklar svår sjukdom. Det finns därmed överhängande risk för brist på resurser, vilket i kombination med hög mortalitet för patienter som läggs i respirator gör att det är önskvärt att försöka utveckla 
metoder för att minska risken för respiratorbehandling.
Tidigare studier har visat god effekt på lungfunktion, syresättning och överlevnad när patienter som respiratorvårdas pga svår lungsvikt ligger på mage vid respiratorbehandling. Det finns även studier som visar att buklägesbehandling kan vara effektiv innan patienten har behövt läggas i respirator.
Mål
Vi vill undersöka om buklägesbehandling med HFG hos ickeintuberade patienter med syresättningssvårigheter till följd av covid-19 påverkar andelen av patienter som behöver respiratorvård. 
Hos en del av patienterna i studien vill vi mer ingående undersöka hur lungfunktion, syresättning och patientupplevelse påverkas av vaken buklägesbehandling.
Metod
240 patienter som vårdas på i studien deltagande sjukhus med syresättningssvårigheter pga bekräftad eller starkt misstänkt covid-19 infektion och som ska behandlas med högflödesgrimma kan inkluderas i studien om de behöver minst 50% syrgas för att uppnå en syresättning av blodet på 94% eller en sk PF-kvot på 20 kPa eller lägre (PF-kvoten är en kvot mellan syresättningen i blodet och andel syrgas 
som ges i inandningsluften). Patienterna kommer slumpmässigt att fördelas till lika stora två grupper:
1.        Kontrollgruppen. Denna grupp erhåller standardvård. Buklägesbehandling är inte schemalagd men ej heller förbjuden. Buklägesbehandling kan ordineras av ansvarig läkare om denne anser det nödvändigt.
2.        Interventionsgruppen. Denna grupp ska ligga i bukläge eller framåtstupa sidoläge med mål om 16 timmar per dag.
Övrig vård påverkas inte av studien.
Hos 30 av ovanstående patienter, 15 i kontrollgruppen och 15 i interventionsgruppen, kommer noggrannare mätningar av lungans lufthalt, syresättning och patientupplevelse göras. Dessa patienter kommer att få ett elastiskt band med elektroder runt bröstkorgen. Därigenom kan det elektriska motståndet i bröstkorgen mätas och lufthalten i olika delar av lungan uppskattas under olika delar av hela andningscykeln i (sk elektriskt impedanstomografi). Mätningar av lungans lufthalt, blodets syresättning och syremättnad, andningsfrekvens, puls och blodtryck kommer att registreras i både ryggläge och bukläge.
Forskningspersonerna kommer också att få göra subjektiva skattningar av andfåddhet.
Betydelse
Studien kan ge svar på om vaken buklägesbehandling minskar risken för respiratorvård samt öka förståelsen för hur lungfunktion och syresättning påverkas av buklägesbehandling vid samtidigt syrgastillförsel genom högflödesgrimma hos kritiskt sjuka patienter som vårdas på sjukhus pga covid-19-infektion.</v>
      </c>
      <c r="F146" s="34" t="s">
        <v>1130</v>
      </c>
      <c r="G146" s="33">
        <v>43992</v>
      </c>
      <c r="H146" s="34" t="s">
        <v>199</v>
      </c>
      <c r="I146" t="s">
        <v>162</v>
      </c>
      <c r="J146" t="str">
        <f>IF(INDEX('EPM info från ansökningar'!A:AN,MATCH('Godkända ansökningar'!C:C,'EPM info från ansökningar'!A:A,0),7)=0,"",INDEX('EPM info från ansökningar'!A:AN,MATCH('Godkända ansökningar'!C:C,'EPM info från ansökningar'!A:A,0),7))</f>
        <v/>
      </c>
      <c r="K146" t="str">
        <f>IF(INDEX('EPM info från ansökningar'!A:AN,MATCH('Godkända ansökningar'!C:C,'EPM info från ansökningar'!A:A,0),8)=0,"",INDEX('EPM info från ansökningar'!A:AN,MATCH('Godkända ansökningar'!C:C,'EPM info från ansökningar'!A:A,0),8))</f>
        <v>Uppsala-Örebro</v>
      </c>
      <c r="L146" t="str">
        <f>IF(INDEX('EPM info från ansökningar'!A:AN,MATCH('Godkända ansökningar'!C:C,'EPM info från ansökningar'!A:A,0),9)=0,"",INDEX('EPM info från ansökningar'!A:AN,MATCH('Godkända ansökningar'!C:C,'EPM info från ansökningar'!A:A,0),9))</f>
        <v>Stockholms</v>
      </c>
      <c r="M146" t="str">
        <f>IF(INDEX('EPM info från ansökningar'!A:AN,MATCH('Godkända ansökningar'!C:C,'EPM info från ansökningar'!A:A,0),10)=0,"",INDEX('EPM info från ansökningar'!A:AN,MATCH('Godkända ansökningar'!C:C,'EPM info från ansökningar'!A:A,0),10))</f>
        <v/>
      </c>
      <c r="N146" t="str">
        <f>IF(INDEX('EPM info från ansökningar'!A:AN,MATCH('Godkända ansökningar'!C:C,'EPM info från ansökningar'!A:A,0),11)=0,"",INDEX('EPM info från ansökningar'!A:AN,MATCH('Godkända ansökningar'!C:C,'EPM info från ansökningar'!A:A,0),11))</f>
        <v/>
      </c>
      <c r="O146" t="str">
        <f>IF(INDEX('EPM info från ansökningar'!A:AN,MATCH('Godkända ansökningar'!C:C,'EPM info från ansökningar'!A:A,0),12)=0,"",INDEX('EPM info från ansökningar'!A:AN,MATCH('Godkända ansökningar'!C:C,'EPM info från ansökningar'!A:A,0),12))</f>
        <v/>
      </c>
      <c r="P146" s="63">
        <f>INDEX('EPM info från ansökningar'!A:AN,MATCH('Godkända ansökningar'!C:C,'EPM info från ansökningar'!A:A,0),33)</f>
        <v>43983</v>
      </c>
      <c r="Q146" s="63">
        <f>INDEX('EPM info från ansökningar'!A:AN,MATCH('Godkända ansökningar'!C:C,'EPM info från ansökningar'!A:A,0),35)</f>
        <v>44195</v>
      </c>
      <c r="R146" s="65">
        <f>INDEX('EPM info från ansökningar'!A:AN,MATCH('Godkända ansökningar'!C:C,'EPM info från ansökningar'!A:A,0),38)</f>
        <v>240</v>
      </c>
      <c r="S146" s="65" t="str">
        <f>INDEX('EPM info från ansökningar'!A:AN,MATCH('Godkända ansökningar'!C:C,'EPM info från ansökningar'!A:A,0),39)</f>
        <v>Nej</v>
      </c>
      <c r="T146" t="str">
        <f>INDEX('EPM info från ansökningar'!A:AN,MATCH('Godkända ansökningar'!C:C,'EPM info från ansökningar'!A:A,0),40)</f>
        <v>Nej</v>
      </c>
      <c r="U146" t="str">
        <f>INDEX('EPM diarie'!D:F,MATCH('Godkända ansökningar'!C:C,'EPM diarie'!D:D,0),3)</f>
        <v>Peter Frykholm</v>
      </c>
    </row>
    <row r="147" spans="1:21" ht="14.25" x14ac:dyDescent="0.45">
      <c r="A147" s="34" t="s">
        <v>194</v>
      </c>
      <c r="B147" s="34" t="s">
        <v>237</v>
      </c>
      <c r="C147" s="34" t="s">
        <v>25</v>
      </c>
      <c r="D147" s="34" t="s">
        <v>1132</v>
      </c>
      <c r="E147" s="41" t="str">
        <f>INDEX('EPM info från ansökningar'!A:AN,MATCH('Godkända ansökningar'!C:C,'EPM info från ansökningar'!A:A,0),29)</f>
        <v>Syftet med studien är att jämföra behandlingseffekten av oral administrering av KAND567 som tillägg till
standardbehandling jämfört med enbart standardbehandling vad gäller syregasutbytet och
andningsförmågan, hos patienter med COVID-19 som blivit inlagda på sjukhuset.
Omkring 40 patienter i åldrarna 18 till 75 år planeras att delta i denna studie på Capio S:t Görans Sjukhus i
Stockholm. Patienter som väljer att delta kommer slumpmässigt att tilldelas (randomiseras) till
standardbehandling eller standardbehandling med tillägg av KAND567. Hälften av patienterna får KAND567
tillsammans med standardbehandling och hälften får endast standardbehandling. Studien är öppen, vilket
innebär att både patienter och behandlande läkare vet vilken behandling som ges. Behandlingen med
KAND567 kommer att pågå i 7 dagar och ges oralt i kapselform två gånger dagligen (morgon och kväll). Alla
deltagare, oavsett behandlingsarm, följs upp efter 21(±5) dagar genom en telefonintervju samt ett besök
efter 90 (±14) dagar.</v>
      </c>
      <c r="F147" s="34" t="s">
        <v>66</v>
      </c>
      <c r="G147" s="33">
        <v>43985</v>
      </c>
      <c r="H147" s="34" t="s">
        <v>199</v>
      </c>
      <c r="I147" t="s">
        <v>163</v>
      </c>
      <c r="J147" t="str">
        <f>IF(INDEX('EPM info från ansökningar'!A:AN,MATCH('Godkända ansökningar'!C:C,'EPM info från ansökningar'!A:A,0),7)=0,"",INDEX('EPM info från ansökningar'!A:AN,MATCH('Godkända ansökningar'!C:C,'EPM info från ansökningar'!A:A,0),7))</f>
        <v/>
      </c>
      <c r="K147" t="str">
        <f>IF(INDEX('EPM info från ansökningar'!A:AN,MATCH('Godkända ansökningar'!C:C,'EPM info från ansökningar'!A:A,0),8)=0,"",INDEX('EPM info från ansökningar'!A:AN,MATCH('Godkända ansökningar'!C:C,'EPM info från ansökningar'!A:A,0),8))</f>
        <v/>
      </c>
      <c r="L147" t="str">
        <f>IF(INDEX('EPM info från ansökningar'!A:AN,MATCH('Godkända ansökningar'!C:C,'EPM info från ansökningar'!A:A,0),9)=0,"",INDEX('EPM info från ansökningar'!A:AN,MATCH('Godkända ansökningar'!C:C,'EPM info från ansökningar'!A:A,0),9))</f>
        <v>Stockholms</v>
      </c>
      <c r="M147" t="str">
        <f>IF(INDEX('EPM info från ansökningar'!A:AN,MATCH('Godkända ansökningar'!C:C,'EPM info från ansökningar'!A:A,0),10)=0,"",INDEX('EPM info från ansökningar'!A:AN,MATCH('Godkända ansökningar'!C:C,'EPM info från ansökningar'!A:A,0),10))</f>
        <v/>
      </c>
      <c r="N147" t="str">
        <f>IF(INDEX('EPM info från ansökningar'!A:AN,MATCH('Godkända ansökningar'!C:C,'EPM info från ansökningar'!A:A,0),11)=0,"",INDEX('EPM info från ansökningar'!A:AN,MATCH('Godkända ansökningar'!C:C,'EPM info från ansökningar'!A:A,0),11))</f>
        <v/>
      </c>
      <c r="O147" t="str">
        <f>IF(INDEX('EPM info från ansökningar'!A:AN,MATCH('Godkända ansökningar'!C:C,'EPM info från ansökningar'!A:A,0),12)=0,"",INDEX('EPM info från ansökningar'!A:AN,MATCH('Godkända ansökningar'!C:C,'EPM info från ansökningar'!A:A,0),12))</f>
        <v/>
      </c>
      <c r="P147" s="63">
        <f>INDEX('EPM info från ansökningar'!A:AN,MATCH('Godkända ansökningar'!C:C,'EPM info från ansökningar'!A:A,0),33)</f>
        <v>44012</v>
      </c>
      <c r="Q147" s="63">
        <f>INDEX('EPM info från ansökningar'!A:AN,MATCH('Godkända ansökningar'!C:C,'EPM info från ansökningar'!A:A,0),35)</f>
        <v>44377</v>
      </c>
      <c r="R147" s="65">
        <f>INDEX('EPM info från ansökningar'!A:AN,MATCH('Godkända ansökningar'!C:C,'EPM info från ansökningar'!A:A,0),38)</f>
        <v>60</v>
      </c>
      <c r="S147" s="65" t="str">
        <f>INDEX('EPM info från ansökningar'!A:AN,MATCH('Godkända ansökningar'!C:C,'EPM info från ansökningar'!A:A,0),39)</f>
        <v>Nej</v>
      </c>
      <c r="T147" t="str">
        <f>INDEX('EPM info från ansökningar'!A:AN,MATCH('Godkända ansökningar'!C:C,'EPM info från ansökningar'!A:A,0),40)</f>
        <v>Nej</v>
      </c>
      <c r="U147" t="str">
        <f>INDEX('EPM diarie'!D:F,MATCH('Godkända ansökningar'!C:C,'EPM diarie'!D:D,0),3)</f>
        <v>Mantas Okas</v>
      </c>
    </row>
    <row r="148" spans="1:21" ht="14.25" x14ac:dyDescent="0.45">
      <c r="A148" s="34" t="s">
        <v>194</v>
      </c>
      <c r="B148" s="34" t="s">
        <v>201</v>
      </c>
      <c r="C148" s="34" t="s">
        <v>1138</v>
      </c>
      <c r="D148" s="34" t="s">
        <v>1139</v>
      </c>
      <c r="E148" s="41" t="e">
        <f>INDEX('EPM info från ansökningar'!A:AN,MATCH('Godkända ansökningar'!C:C,'EPM info från ansökningar'!A:A,0),29)</f>
        <v>#N/A</v>
      </c>
      <c r="F148" s="34" t="s">
        <v>128</v>
      </c>
      <c r="G148" s="33">
        <v>44075</v>
      </c>
      <c r="H148" s="34" t="s">
        <v>212</v>
      </c>
      <c r="I148" t="s">
        <v>164</v>
      </c>
      <c r="J148" t="e">
        <f>IF(INDEX('EPM info från ansökningar'!A:AN,MATCH('Godkända ansökningar'!C:C,'EPM info från ansökningar'!A:A,0),7)=0,"",INDEX('EPM info från ansökningar'!A:AN,MATCH('Godkända ansökningar'!C:C,'EPM info från ansökningar'!A:A,0),7))</f>
        <v>#N/A</v>
      </c>
      <c r="K148" t="e">
        <f>IF(INDEX('EPM info från ansökningar'!A:AN,MATCH('Godkända ansökningar'!C:C,'EPM info från ansökningar'!A:A,0),8)=0,"",INDEX('EPM info från ansökningar'!A:AN,MATCH('Godkända ansökningar'!C:C,'EPM info från ansökningar'!A:A,0),8))</f>
        <v>#N/A</v>
      </c>
      <c r="L148" t="e">
        <f>IF(INDEX('EPM info från ansökningar'!A:AN,MATCH('Godkända ansökningar'!C:C,'EPM info från ansökningar'!A:A,0),9)=0,"",INDEX('EPM info från ansökningar'!A:AN,MATCH('Godkända ansökningar'!C:C,'EPM info från ansökningar'!A:A,0),9))</f>
        <v>#N/A</v>
      </c>
      <c r="M148" t="e">
        <f>IF(INDEX('EPM info från ansökningar'!A:AN,MATCH('Godkända ansökningar'!C:C,'EPM info från ansökningar'!A:A,0),10)=0,"",INDEX('EPM info från ansökningar'!A:AN,MATCH('Godkända ansökningar'!C:C,'EPM info från ansökningar'!A:A,0),10))</f>
        <v>#N/A</v>
      </c>
      <c r="N148" t="e">
        <f>IF(INDEX('EPM info från ansökningar'!A:AN,MATCH('Godkända ansökningar'!C:C,'EPM info från ansökningar'!A:A,0),11)=0,"",INDEX('EPM info från ansökningar'!A:AN,MATCH('Godkända ansökningar'!C:C,'EPM info från ansökningar'!A:A,0),11))</f>
        <v>#N/A</v>
      </c>
      <c r="O148" t="e">
        <f>IF(INDEX('EPM info från ansökningar'!A:AN,MATCH('Godkända ansökningar'!C:C,'EPM info från ansökningar'!A:A,0),12)=0,"",INDEX('EPM info från ansökningar'!A:AN,MATCH('Godkända ansökningar'!C:C,'EPM info från ansökningar'!A:A,0),12))</f>
        <v>#N/A</v>
      </c>
      <c r="P148" s="63" t="e">
        <f>INDEX('EPM info från ansökningar'!A:AN,MATCH('Godkända ansökningar'!C:C,'EPM info från ansökningar'!A:A,0),33)</f>
        <v>#N/A</v>
      </c>
      <c r="Q148" s="63" t="e">
        <f>INDEX('EPM info från ansökningar'!A:AN,MATCH('Godkända ansökningar'!C:C,'EPM info från ansökningar'!A:A,0),35)</f>
        <v>#N/A</v>
      </c>
      <c r="R148" s="65" t="e">
        <f>INDEX('EPM info från ansökningar'!A:AN,MATCH('Godkända ansökningar'!C:C,'EPM info från ansökningar'!A:A,0),38)</f>
        <v>#N/A</v>
      </c>
      <c r="S148" s="65" t="e">
        <f>INDEX('EPM info från ansökningar'!A:AN,MATCH('Godkända ansökningar'!C:C,'EPM info från ansökningar'!A:A,0),39)</f>
        <v>#N/A</v>
      </c>
      <c r="T148" t="e">
        <f>INDEX('EPM info från ansökningar'!A:AN,MATCH('Godkända ansökningar'!C:C,'EPM info från ansökningar'!A:A,0),40)</f>
        <v>#N/A</v>
      </c>
      <c r="U148" t="str">
        <f>INDEX('EPM diarie'!D:F,MATCH('Godkända ansökningar'!C:C,'EPM diarie'!D:D,0),3)</f>
        <v>Knut Taxbro</v>
      </c>
    </row>
    <row r="149" spans="1:21" ht="14.25" x14ac:dyDescent="0.45">
      <c r="A149" s="34" t="s">
        <v>194</v>
      </c>
      <c r="B149" s="34" t="s">
        <v>201</v>
      </c>
      <c r="C149" s="34" t="s">
        <v>1141</v>
      </c>
      <c r="D149" s="34" t="s">
        <v>1142</v>
      </c>
      <c r="E149" s="41" t="str">
        <f>INDEX('EPM info från ansökningar'!A:AN,MATCH('Godkända ansökningar'!C:C,'EPM info från ansökningar'!A:A,0),29)</f>
        <v>Allvarlig psykisk störning såsom bipolär sjukdom och schizofreni förekommer hos ca 3% av befolkningen.
Personer med dessa sjukdomar lever i genomsnitt 10–15 år kortare än normalbefolkningen. Suicid och tidig död i somatisk sjukdom förkortar den genomsnittliga livslängden ungefär lika mycket. Bland 
somatiska sjukdomar dominerar hjärtkärlsjukdom. Man har uppskattat att personer med bipolär sjukdom är ”dubbelt så hjärtsjuka” som normalbefolkningen men får lika mycket vård. De får alltså mindre 
vård i relation till hur hjärtsjuka de är. Det har i enstaka studier också visats att överdödligheten i influensa och pneumoni är 3-4 ggr högre hos personer med bipolär sjukdom. Det finns dock ingen konsensus om att behandla gruppen med allvarlig psykisk sjukdom som en riskgrupp vid infektionssjukdomar. I den pågående Covid-19 pandemin betraktas inte heller allvarlig psykisk sjukdom som en riskgrupp.  Förutom grundsjukdomen och andra kända riskfaktorer finns det  studier som tyder på att läkemedlen neuroleptika och bensodiazepiner kan öka risken för död vid influensa och pneumoni medan Litium skulle kunna minska risken.
Stress är en välkänd riskfaktor för försämring i grundsjukdomen och kan också bidra till sämre somatisk hälsa. Personer med allvarlig psykisk sjukdom har i dagsläget ofta också en sämre psykosocial och ekonomisk situation. Det finns en risk för att stress, ökad sjuklighet och sämre ekonomiska samhällsförutsättningar leder till en negativ spiral med försämrad somatisk och psykisk hälsa, ökad sjukskrivning och arbetslöshet, försämrad psykosocialsituation vilket i sin tur 
ytterligare belastar personernas hälsa och funktion.
Vår hypotes är att gruppen med allvarlig psykisk sjukdom har en ökad risk för allvarligt förlopp vid infektionssjukdomar och borde betraktas som en riskgrupp. Antipsykotisk medicinering och bensodiazepiner kan utgöra en ytterligare riskfaktor medan litium medicinering skulle kunna vara skyddande vid infektionssjukdom. Vi tror också att stress, samhällsförändringar och ett sämre ekonomisk läge riskerar att drabba denna grupp hårt både utifrån somatisk, psykisk, psykiatrisk och socioekonomiska förutsättningar.</v>
      </c>
      <c r="F149" s="34" t="s">
        <v>221</v>
      </c>
      <c r="G149" s="33">
        <v>43985</v>
      </c>
      <c r="H149" s="34" t="s">
        <v>212</v>
      </c>
      <c r="I149" t="s">
        <v>161</v>
      </c>
      <c r="J149" t="str">
        <f>IF(INDEX('EPM info från ansökningar'!A:AN,MATCH('Godkända ansökningar'!C:C,'EPM info från ansökningar'!A:A,0),7)=0,"",INDEX('EPM info från ansökningar'!A:AN,MATCH('Godkända ansökningar'!C:C,'EPM info från ansökningar'!A:A,0),7))</f>
        <v>Norra</v>
      </c>
      <c r="K149" t="str">
        <f>IF(INDEX('EPM info från ansökningar'!A:AN,MATCH('Godkända ansökningar'!C:C,'EPM info från ansökningar'!A:A,0),8)=0,"",INDEX('EPM info från ansökningar'!A:AN,MATCH('Godkända ansökningar'!C:C,'EPM info från ansökningar'!A:A,0),8))</f>
        <v/>
      </c>
      <c r="L149" t="str">
        <f>IF(INDEX('EPM info från ansökningar'!A:AN,MATCH('Godkända ansökningar'!C:C,'EPM info från ansökningar'!A:A,0),9)=0,"",INDEX('EPM info från ansökningar'!A:AN,MATCH('Godkända ansökningar'!C:C,'EPM info från ansökningar'!A:A,0),9))</f>
        <v/>
      </c>
      <c r="M149" t="str">
        <f>IF(INDEX('EPM info från ansökningar'!A:AN,MATCH('Godkända ansökningar'!C:C,'EPM info från ansökningar'!A:A,0),10)=0,"",INDEX('EPM info från ansökningar'!A:AN,MATCH('Godkända ansökningar'!C:C,'EPM info från ansökningar'!A:A,0),10))</f>
        <v/>
      </c>
      <c r="N149" t="str">
        <f>IF(INDEX('EPM info från ansökningar'!A:AN,MATCH('Godkända ansökningar'!C:C,'EPM info från ansökningar'!A:A,0),11)=0,"",INDEX('EPM info från ansökningar'!A:AN,MATCH('Godkända ansökningar'!C:C,'EPM info från ansökningar'!A:A,0),11))</f>
        <v/>
      </c>
      <c r="O149" t="str">
        <f>IF(INDEX('EPM info från ansökningar'!A:AN,MATCH('Godkända ansökningar'!C:C,'EPM info från ansökningar'!A:A,0),12)=0,"",INDEX('EPM info från ansökningar'!A:AN,MATCH('Godkända ansökningar'!C:C,'EPM info från ansökningar'!A:A,0),12))</f>
        <v/>
      </c>
      <c r="P149" s="63">
        <f>INDEX('EPM info från ansökningar'!A:AN,MATCH('Godkända ansökningar'!C:C,'EPM info från ansökningar'!A:A,0),33)</f>
        <v>43982</v>
      </c>
      <c r="Q149" s="63">
        <f>INDEX('EPM info från ansökningar'!A:AN,MATCH('Godkända ansökningar'!C:C,'EPM info från ansökningar'!A:A,0),35)</f>
        <v>46387</v>
      </c>
      <c r="R149" s="65">
        <f>INDEX('EPM info från ansökningar'!A:AN,MATCH('Godkända ansökningar'!C:C,'EPM info från ansökningar'!A:A,0),38)</f>
        <v>10000000</v>
      </c>
      <c r="S149" s="65" t="str">
        <f>INDEX('EPM info från ansökningar'!A:AN,MATCH('Godkända ansökningar'!C:C,'EPM info från ansökningar'!A:A,0),39)</f>
        <v>Nej</v>
      </c>
      <c r="T149" t="str">
        <f>INDEX('EPM info från ansökningar'!A:AN,MATCH('Godkända ansökningar'!C:C,'EPM info från ansökningar'!A:A,0),40)</f>
        <v>Ja</v>
      </c>
      <c r="U149" t="str">
        <f>INDEX('EPM diarie'!D:F,MATCH('Godkända ansökningar'!C:C,'EPM diarie'!D:D,0),3)</f>
        <v>Martin Maripuu</v>
      </c>
    </row>
    <row r="150" spans="1:21" ht="14.25" x14ac:dyDescent="0.45">
      <c r="A150" s="34" t="s">
        <v>194</v>
      </c>
      <c r="B150" s="34" t="s">
        <v>236</v>
      </c>
      <c r="C150" s="34" t="s">
        <v>1144</v>
      </c>
      <c r="D150" s="34" t="s">
        <v>1145</v>
      </c>
      <c r="E150" s="41" t="str">
        <f>INDEX('EPM info från ansökningar'!A:AN,MATCH('Godkända ansökningar'!C:C,'EPM info från ansökningar'!A:A,0),29)</f>
        <v>Kritiskt sjuka patienter som kräver intensivvård drabbas i hög utsträckning av störningar i högre hjärnfunktioner som framförallt drabbar minne, inlärning och koncentrationsförmåga. Bakgrunden till
denna påverkan är inte helt klarlagd men anses kunna bero på en kombination av neuroinflammatorisk reaktion samt påverkat blodflöde med åtföljande ischemiska hjärnskador (hjärnskador till följd av syrebrist). Patienter med covid-19 drabbas ofta av kraftig inflammatorisk aktivitet med ökad risk för blodproppar och hjärnpåverkan. De covid-19-patienter som vårdats med intensivvård länge får en större påverkan på neurologiska och kognitiva funktioner än de intensivvårdspatienter som inte har covid-19. Detta projekt avser därför att kartlägga kopplingen mellan inflammations-, immunologi- och koagulationssystemen samt biokemiska och strukturella förändringar i hjärnan med kognitiv påverkan hos
patienter som intensivvårdats för covid-19.</v>
      </c>
      <c r="F150" s="34" t="s">
        <v>34</v>
      </c>
      <c r="G150" s="33">
        <v>43985</v>
      </c>
      <c r="H150" s="34" t="s">
        <v>199</v>
      </c>
      <c r="I150" t="s">
        <v>163</v>
      </c>
      <c r="J150" t="str">
        <f>IF(INDEX('EPM info från ansökningar'!A:AN,MATCH('Godkända ansökningar'!C:C,'EPM info från ansökningar'!A:A,0),7)=0,"",INDEX('EPM info från ansökningar'!A:AN,MATCH('Godkända ansökningar'!C:C,'EPM info från ansökningar'!A:A,0),7))</f>
        <v/>
      </c>
      <c r="K150" t="str">
        <f>IF(INDEX('EPM info från ansökningar'!A:AN,MATCH('Godkända ansökningar'!C:C,'EPM info från ansökningar'!A:A,0),8)=0,"",INDEX('EPM info från ansökningar'!A:AN,MATCH('Godkända ansökningar'!C:C,'EPM info från ansökningar'!A:A,0),8))</f>
        <v/>
      </c>
      <c r="L150" t="str">
        <f>IF(INDEX('EPM info från ansökningar'!A:AN,MATCH('Godkända ansökningar'!C:C,'EPM info från ansökningar'!A:A,0),9)=0,"",INDEX('EPM info från ansökningar'!A:AN,MATCH('Godkända ansökningar'!C:C,'EPM info från ansökningar'!A:A,0),9))</f>
        <v>Stockholms</v>
      </c>
      <c r="M150" t="str">
        <f>IF(INDEX('EPM info från ansökningar'!A:AN,MATCH('Godkända ansökningar'!C:C,'EPM info från ansökningar'!A:A,0),10)=0,"",INDEX('EPM info från ansökningar'!A:AN,MATCH('Godkända ansökningar'!C:C,'EPM info från ansökningar'!A:A,0),10))</f>
        <v/>
      </c>
      <c r="N150" t="str">
        <f>IF(INDEX('EPM info från ansökningar'!A:AN,MATCH('Godkända ansökningar'!C:C,'EPM info från ansökningar'!A:A,0),11)=0,"",INDEX('EPM info från ansökningar'!A:AN,MATCH('Godkända ansökningar'!C:C,'EPM info från ansökningar'!A:A,0),11))</f>
        <v/>
      </c>
      <c r="O150" t="str">
        <f>IF(INDEX('EPM info från ansökningar'!A:AN,MATCH('Godkända ansökningar'!C:C,'EPM info från ansökningar'!A:A,0),12)=0,"",INDEX('EPM info från ansökningar'!A:AN,MATCH('Godkända ansökningar'!C:C,'EPM info från ansökningar'!A:A,0),12))</f>
        <v/>
      </c>
      <c r="P150" s="63">
        <f>INDEX('EPM info från ansökningar'!A:AN,MATCH('Godkända ansökningar'!C:C,'EPM info från ansökningar'!A:A,0),33)</f>
        <v>44012</v>
      </c>
      <c r="Q150" s="63">
        <f>INDEX('EPM info från ansökningar'!A:AN,MATCH('Godkända ansökningar'!C:C,'EPM info från ansökningar'!A:A,0),35)</f>
        <v>44742</v>
      </c>
      <c r="R150" s="65">
        <f>INDEX('EPM info från ansökningar'!A:AN,MATCH('Godkända ansökningar'!C:C,'EPM info från ansökningar'!A:A,0),38)</f>
        <v>100</v>
      </c>
      <c r="S150" s="65" t="str">
        <f>INDEX('EPM info från ansökningar'!A:AN,MATCH('Godkända ansökningar'!C:C,'EPM info från ansökningar'!A:A,0),39)</f>
        <v>Nej</v>
      </c>
      <c r="T150" t="str">
        <f>INDEX('EPM info från ansökningar'!A:AN,MATCH('Godkända ansökningar'!C:C,'EPM info från ansökningar'!A:A,0),40)</f>
        <v>Ja</v>
      </c>
      <c r="U150" t="str">
        <f>INDEX('EPM diarie'!D:F,MATCH('Godkända ansökningar'!C:C,'EPM diarie'!D:D,0),3)</f>
        <v>Lars  I Eriksson</v>
      </c>
    </row>
    <row r="151" spans="1:21" ht="14.25" x14ac:dyDescent="0.45">
      <c r="A151" s="34" t="s">
        <v>194</v>
      </c>
      <c r="B151" s="34" t="s">
        <v>201</v>
      </c>
      <c r="C151" s="34" t="s">
        <v>1157</v>
      </c>
      <c r="D151" s="34" t="s">
        <v>1158</v>
      </c>
      <c r="E151" s="41" t="str">
        <f>INDEX('EPM info från ansökningar'!A:AN,MATCH('Godkända ansökningar'!C:C,'EPM info från ansökningar'!A:A,0),29)</f>
        <v>Det senaste utbrottet av COVID-19 sätter ett oöverträffat tryck på det svenska sjukvårdssystemet och samhället som helhet. En snabb omorganisation av de befintliga infrastrukturerna på sjukhus, en 
större användning av hälsoekonomiska resurser, tillsammans med stora förändringar i mönstren för patienters söjukvårdsbehov har varit avgörande för att möta det snabbt ökande antalet patienter som 
drabbats av COVID-19-sjukdomen. På samhällsnivå har antagandet av en rad åtgärder för att förhindra spridning av sjukdomen (dvs social distansering, frivillig karantän osv.) Godkänts och rekommenderats av både regeringen och de stora svenska nationella hälsoorganen.
I detta snabbt utvecklande scenario har oro uppkommit om de potentiella riskerna för missade diagnoser och försenad behandling av patienter med andra kliniska tillstånd snarare än COVID-19-infektion. Jämfört med pre-COVID-eran har man faktiskt observerat en allmän minskning av antalet patienter som aktivt söker vård av andra kliniska skäl än COVID-19-infektioner. Oberättigad rädsla för risken för att bli smittad om sjukhusinläggning, eller missuppfattningar som genererats av rekommendationerna om att söka sjukhusvård i närvaro av allvarliga kliniska symtom, har antagits 
som möjliga förklaringar till dessa observationer.
Patienter med en försenad eller missad diagnos av AMI har en dålig prognos med ökad risk för tidig och sen dödlighet. Observera att risken för dödsfall med obehandlad AMI förväntas vara högre än den 
som observerats för COVID-19-infektion. I Sverige har en minskning med cirka 25-50% av antalet patienter som söker vård på grund av misstänkt akut hjärtinfarkt (AMI) nyligen rapporterats. De tidiga och långsiktiga kliniska konsekvenserna av dessa förändrade epidemiologiska trender är okända.</v>
      </c>
      <c r="F151" s="34" t="s">
        <v>157</v>
      </c>
      <c r="G151" s="33">
        <v>44015</v>
      </c>
      <c r="H151" s="34" t="s">
        <v>212</v>
      </c>
      <c r="I151" t="s">
        <v>162</v>
      </c>
      <c r="J151" t="str">
        <f>IF(INDEX('EPM info från ansökningar'!A:AN,MATCH('Godkända ansökningar'!C:C,'EPM info från ansökningar'!A:A,0),7)=0,"",INDEX('EPM info från ansökningar'!A:AN,MATCH('Godkända ansökningar'!C:C,'EPM info från ansökningar'!A:A,0),7))</f>
        <v/>
      </c>
      <c r="K151" t="str">
        <f>IF(INDEX('EPM info från ansökningar'!A:AN,MATCH('Godkända ansökningar'!C:C,'EPM info från ansökningar'!A:A,0),8)=0,"",INDEX('EPM info från ansökningar'!A:AN,MATCH('Godkända ansökningar'!C:C,'EPM info från ansökningar'!A:A,0),8))</f>
        <v>Uppsala-Örebro</v>
      </c>
      <c r="L151" t="str">
        <f>IF(INDEX('EPM info från ansökningar'!A:AN,MATCH('Godkända ansökningar'!C:C,'EPM info från ansökningar'!A:A,0),9)=0,"",INDEX('EPM info från ansökningar'!A:AN,MATCH('Godkända ansökningar'!C:C,'EPM info från ansökningar'!A:A,0),9))</f>
        <v/>
      </c>
      <c r="M151" t="str">
        <f>IF(INDEX('EPM info från ansökningar'!A:AN,MATCH('Godkända ansökningar'!C:C,'EPM info från ansökningar'!A:A,0),10)=0,"",INDEX('EPM info från ansökningar'!A:AN,MATCH('Godkända ansökningar'!C:C,'EPM info från ansökningar'!A:A,0),10))</f>
        <v/>
      </c>
      <c r="N151" t="str">
        <f>IF(INDEX('EPM info från ansökningar'!A:AN,MATCH('Godkända ansökningar'!C:C,'EPM info från ansökningar'!A:A,0),11)=0,"",INDEX('EPM info från ansökningar'!A:AN,MATCH('Godkända ansökningar'!C:C,'EPM info från ansökningar'!A:A,0),11))</f>
        <v/>
      </c>
      <c r="O151" t="str">
        <f>IF(INDEX('EPM info från ansökningar'!A:AN,MATCH('Godkända ansökningar'!C:C,'EPM info från ansökningar'!A:A,0),12)=0,"",INDEX('EPM info från ansökningar'!A:AN,MATCH('Godkända ansökningar'!C:C,'EPM info från ansökningar'!A:A,0),12))</f>
        <v/>
      </c>
      <c r="P151" s="63">
        <f>INDEX('EPM info från ansökningar'!A:AN,MATCH('Godkända ansökningar'!C:C,'EPM info från ansökningar'!A:A,0),33)</f>
        <v>44015</v>
      </c>
      <c r="Q151" s="63" t="str">
        <f>INDEX('EPM info från ansökningar'!A:AN,MATCH('Godkända ansökningar'!C:C,'EPM info från ansökningar'!A:A,0),35)</f>
        <v>Oklart</v>
      </c>
      <c r="R151" s="65" t="str">
        <f>INDEX('EPM info från ansökningar'!A:AN,MATCH('Godkända ansökningar'!C:C,'EPM info från ansökningar'!A:A,0),38)</f>
        <v>Oklart</v>
      </c>
      <c r="S151" s="65" t="str">
        <f>INDEX('EPM info från ansökningar'!A:AN,MATCH('Godkända ansökningar'!C:C,'EPM info från ansökningar'!A:A,0),39)</f>
        <v>Ja/Nej, Sannolikheten för att patienter under 18 år kommer att inkluderas i denna analys är mycket låg.</v>
      </c>
      <c r="T151" t="str">
        <f>INDEX('EPM info från ansökningar'!A:AN,MATCH('Godkända ansökningar'!C:C,'EPM info från ansökningar'!A:A,0),40)</f>
        <v>Ja</v>
      </c>
      <c r="U151" t="str">
        <f>INDEX('EPM diarie'!D:F,MATCH('Godkända ansökningar'!C:C,'EPM diarie'!D:D,0),3)</f>
        <v>Stefan James</v>
      </c>
    </row>
    <row r="152" spans="1:21" ht="14.25" x14ac:dyDescent="0.45">
      <c r="A152" s="34" t="s">
        <v>194</v>
      </c>
      <c r="B152" s="34" t="s">
        <v>201</v>
      </c>
      <c r="C152" s="34" t="s">
        <v>1160</v>
      </c>
      <c r="D152" s="34" t="s">
        <v>1161</v>
      </c>
      <c r="E152" s="41" t="str">
        <f>INDEX('EPM info från ansökningar'!A:AN,MATCH('Godkända ansökningar'!C:C,'EPM info från ansökningar'!A:A,0),29)</f>
        <v>Sedan debuten av COVID‐19 pandemin har en relativt stor del (9,8% ‐15,2%) av infekterade patienter behövt vårdas med mekanisk ventilation av lungorna, antingen genom respirator eller eller med hjälp av en ECMO-maskin (extracorporeal membran oxygenering) . Vid långvarig mekanisk lungventilation behövs ofta en trakeostomi, dvs en kirurgisk öppning på framsidan av halsen så att 
ventilationen sker via en kanyl på halsens framsida och inte via en tub genom munnen/näsan. Hos en intensivvårdad patient kan en trakeostomi innebära minskad risk för subglottisk stenos 
(förträngning av luftvägens lumen), minskat användande av sederande läkemedel, ökad chans till förbättrad luftvägshygien (rensugning) och även, i bästa fall, minskat behov av mekanisk 
ventilation och intensivvård.
De ökade krav på skyddutrustning för vårdande personal såväl som de medicinska effekter som är specifika för Covid­‐19 sjuka patienter med ARDS har gjort förändringar av tidigare rådande rutiner kring både den kirurgiska metoden och den fortsatta handläggningen av tracheostomierna nödvändig. Detta medför att trakeostomivården av Covid­-19 sjuka patienter kan förväntas ha andra bieffekter och komplikationer än sedvanlig trakeostomivård.
Det är ännu inte vetenskapligt beskrivet hur det har gått för de patienter som drabbats av COVID­-19 och som vårdats i respirator eller ECMO. Pandemin pågår fortfarande. Denna studie syftar till att undersöka de COVID-19-patienter som hittills behövt en trakeostomi under sin vårdtid på intensiven på något av sjukhusen i Stockholmsregionen.  Vi vill undersöka  hur många patienter 
som fått en trakeostomi, indikationen för ingreppet och om de fått några tidiga eller sena komplikationer till ingreppet.</v>
      </c>
      <c r="F152" s="34" t="s">
        <v>444</v>
      </c>
      <c r="G152" s="33">
        <v>43992</v>
      </c>
      <c r="H152" s="34" t="s">
        <v>212</v>
      </c>
      <c r="I152" t="s">
        <v>163</v>
      </c>
      <c r="J152" t="str">
        <f>IF(INDEX('EPM info från ansökningar'!A:AN,MATCH('Godkända ansökningar'!C:C,'EPM info från ansökningar'!A:A,0),7)=0,"",INDEX('EPM info från ansökningar'!A:AN,MATCH('Godkända ansökningar'!C:C,'EPM info från ansökningar'!A:A,0),7))</f>
        <v/>
      </c>
      <c r="K152" t="str">
        <f>IF(INDEX('EPM info från ansökningar'!A:AN,MATCH('Godkända ansökningar'!C:C,'EPM info från ansökningar'!A:A,0),8)=0,"",INDEX('EPM info från ansökningar'!A:AN,MATCH('Godkända ansökningar'!C:C,'EPM info från ansökningar'!A:A,0),8))</f>
        <v/>
      </c>
      <c r="L152" t="str">
        <f>IF(INDEX('EPM info från ansökningar'!A:AN,MATCH('Godkända ansökningar'!C:C,'EPM info från ansökningar'!A:A,0),9)=0,"",INDEX('EPM info från ansökningar'!A:AN,MATCH('Godkända ansökningar'!C:C,'EPM info från ansökningar'!A:A,0),9))</f>
        <v>Stockholms</v>
      </c>
      <c r="M152" t="str">
        <f>IF(INDEX('EPM info från ansökningar'!A:AN,MATCH('Godkända ansökningar'!C:C,'EPM info från ansökningar'!A:A,0),10)=0,"",INDEX('EPM info från ansökningar'!A:AN,MATCH('Godkända ansökningar'!C:C,'EPM info från ansökningar'!A:A,0),10))</f>
        <v/>
      </c>
      <c r="N152" t="str">
        <f>IF(INDEX('EPM info från ansökningar'!A:AN,MATCH('Godkända ansökningar'!C:C,'EPM info från ansökningar'!A:A,0),11)=0,"",INDEX('EPM info från ansökningar'!A:AN,MATCH('Godkända ansökningar'!C:C,'EPM info från ansökningar'!A:A,0),11))</f>
        <v/>
      </c>
      <c r="O152" t="str">
        <f>IF(INDEX('EPM info från ansökningar'!A:AN,MATCH('Godkända ansökningar'!C:C,'EPM info från ansökningar'!A:A,0),12)=0,"",INDEX('EPM info från ansökningar'!A:AN,MATCH('Godkända ansökningar'!C:C,'EPM info från ansökningar'!A:A,0),12))</f>
        <v/>
      </c>
      <c r="P152" s="63">
        <f>INDEX('EPM info från ansökningar'!A:AN,MATCH('Godkända ansökningar'!C:C,'EPM info från ansökningar'!A:A,0),33)</f>
        <v>43992</v>
      </c>
      <c r="Q152" s="63">
        <f>INDEX('EPM info från ansökningar'!A:AN,MATCH('Godkända ansökningar'!C:C,'EPM info från ansökningar'!A:A,0),35)</f>
        <v>46022</v>
      </c>
      <c r="R152" s="65">
        <f>INDEX('EPM info från ansökningar'!A:AN,MATCH('Godkända ansökningar'!C:C,'EPM info från ansökningar'!A:A,0),38)</f>
        <v>425</v>
      </c>
      <c r="S152" s="65" t="str">
        <f>INDEX('EPM info från ansökningar'!A:AN,MATCH('Godkända ansökningar'!C:C,'EPM info från ansökningar'!A:A,0),39)</f>
        <v>Nej</v>
      </c>
      <c r="T152" t="str">
        <f>INDEX('EPM info från ansökningar'!A:AN,MATCH('Godkända ansökningar'!C:C,'EPM info från ansökningar'!A:A,0),40)</f>
        <v>Nej</v>
      </c>
      <c r="U152" t="str">
        <f>INDEX('EPM diarie'!D:F,MATCH('Godkända ansökningar'!C:C,'EPM diarie'!D:D,0),3)</f>
        <v>Jeremy Wales</v>
      </c>
    </row>
    <row r="153" spans="1:21" ht="14.25" x14ac:dyDescent="0.45">
      <c r="A153" s="34" t="s">
        <v>194</v>
      </c>
      <c r="B153" s="34" t="s">
        <v>195</v>
      </c>
      <c r="C153" s="34" t="s">
        <v>1163</v>
      </c>
      <c r="D153" s="34" t="s">
        <v>1164</v>
      </c>
      <c r="E153" s="41" t="str">
        <f>INDEX('EPM info från ansökningar'!A:AN,MATCH('Godkända ansökningar'!C:C,'EPM info från ansökningar'!A:A,0),29)</f>
        <v>Det nya viruset, SARS‐CoV‐2, orsakar vid infektion hos människa en sjukdom som fått namnet covid‐19. Sjukdomen har spridit sig snabbt från sitt ursprung i Kina till hela världen, och är nu klassificerad som en pandemi. För närvarande pågår spridning av SARS‐CoV‐2 i samhället i Sverige och sjukvården tar emot många patienter med symptom av luftvägsinfektion. Luftvägsinfektioner är vanliga och för att ställa diagnos krävs laboratorieanalys då symptom vanligtvis inte 
differentierar vilken virusinfektion som är bakomliggande. Laboratorieanalys kan differentiera SARS‐Cov2 och åtminstone 16 andra luftvägsvirus samt 4 bakterier: influensa A, influensa B, RSV 
A/B, adenovirus, humant metapneumovirus hMPV, coronavirus 229E, coronavirus NL63, coronavirus OC43, coronavirus HKU1, middle east respiratory syndrome coronavirus (MERS‐CoV), parainfluensavirus, PIV1, PIV2, PIV3, PIV4, rhinovirus/enterovirus, Mycoplasma
pneumoniae, Chlamydophila pneumoniae, Bordetella pertussis, Bordetella parapertussis</v>
      </c>
      <c r="F153" s="34" t="s">
        <v>105</v>
      </c>
      <c r="G153" s="33">
        <v>44029</v>
      </c>
      <c r="H153" s="34" t="s">
        <v>212</v>
      </c>
      <c r="I153" t="s">
        <v>166</v>
      </c>
      <c r="J153" t="str">
        <f>IF(INDEX('EPM info från ansökningar'!A:AN,MATCH('Godkända ansökningar'!C:C,'EPM info från ansökningar'!A:A,0),7)=0,"",INDEX('EPM info från ansökningar'!A:AN,MATCH('Godkända ansökningar'!C:C,'EPM info från ansökningar'!A:A,0),7))</f>
        <v/>
      </c>
      <c r="K153" t="str">
        <f>IF(INDEX('EPM info från ansökningar'!A:AN,MATCH('Godkända ansökningar'!C:C,'EPM info från ansökningar'!A:A,0),8)=0,"",INDEX('EPM info från ansökningar'!A:AN,MATCH('Godkända ansökningar'!C:C,'EPM info från ansökningar'!A:A,0),8))</f>
        <v/>
      </c>
      <c r="L153" t="str">
        <f>IF(INDEX('EPM info från ansökningar'!A:AN,MATCH('Godkända ansökningar'!C:C,'EPM info från ansökningar'!A:A,0),9)=0,"",INDEX('EPM info från ansökningar'!A:AN,MATCH('Godkända ansökningar'!C:C,'EPM info från ansökningar'!A:A,0),9))</f>
        <v/>
      </c>
      <c r="M153" t="str">
        <f>IF(INDEX('EPM info från ansökningar'!A:AN,MATCH('Godkända ansökningar'!C:C,'EPM info från ansökningar'!A:A,0),10)=0,"",INDEX('EPM info från ansökningar'!A:AN,MATCH('Godkända ansökningar'!C:C,'EPM info från ansökningar'!A:A,0),10))</f>
        <v/>
      </c>
      <c r="N153" t="str">
        <f>IF(INDEX('EPM info från ansökningar'!A:AN,MATCH('Godkända ansökningar'!C:C,'EPM info från ansökningar'!A:A,0),11)=0,"",INDEX('EPM info från ansökningar'!A:AN,MATCH('Godkända ansökningar'!C:C,'EPM info från ansökningar'!A:A,0),11))</f>
        <v/>
      </c>
      <c r="O153" t="str">
        <f>IF(INDEX('EPM info från ansökningar'!A:AN,MATCH('Godkända ansökningar'!C:C,'EPM info från ansökningar'!A:A,0),12)=0,"",INDEX('EPM info från ansökningar'!A:AN,MATCH('Godkända ansökningar'!C:C,'EPM info från ansökningar'!A:A,0),12))</f>
        <v>Södra</v>
      </c>
      <c r="P153" s="63">
        <f>INDEX('EPM info från ansökningar'!A:AN,MATCH('Godkända ansökningar'!C:C,'EPM info från ansökningar'!A:A,0),33)</f>
        <v>44029</v>
      </c>
      <c r="Q153" s="63">
        <f>INDEX('EPM info från ansökningar'!A:AN,MATCH('Godkända ansökningar'!C:C,'EPM info från ansökningar'!A:A,0),35)</f>
        <v>47603</v>
      </c>
      <c r="R153" s="65">
        <f>INDEX('EPM info från ansökningar'!A:AN,MATCH('Godkända ansökningar'!C:C,'EPM info från ansökningar'!A:A,0),38)</f>
        <v>300</v>
      </c>
      <c r="S153" s="65" t="str">
        <f>INDEX('EPM info från ansökningar'!A:AN,MATCH('Godkända ansökningar'!C:C,'EPM info från ansökningar'!A:A,0),39)</f>
        <v>Ja</v>
      </c>
      <c r="T153" t="str">
        <f>INDEX('EPM info från ansökningar'!A:AN,MATCH('Godkända ansökningar'!C:C,'EPM info från ansökningar'!A:A,0),40)</f>
        <v>Ja</v>
      </c>
      <c r="U153" t="str">
        <f>INDEX('EPM diarie'!D:F,MATCH('Godkända ansökningar'!C:C,'EPM diarie'!D:D,0),3)</f>
        <v>Patrik Medstrand</v>
      </c>
    </row>
    <row r="154" spans="1:21" ht="14.25" x14ac:dyDescent="0.45">
      <c r="A154" s="34" t="s">
        <v>194</v>
      </c>
      <c r="B154" s="34" t="s">
        <v>201</v>
      </c>
      <c r="C154" s="34" t="s">
        <v>1168</v>
      </c>
      <c r="D154" s="34" t="s">
        <v>1169</v>
      </c>
      <c r="E154" s="41" t="str">
        <f>INDEX('EPM info från ansökningar'!A:AN,MATCH('Godkända ansökningar'!C:C,'EPM info från ansökningar'!A:A,0),29)</f>
        <v>Under våren 2020 nådde pandemin COVID-19 även norra Sverige. En omställning av vården krävdes och genomfördes. Gällande intensivvården för patienter som drabbas svårt och som behövde respiratorvård byggdes operationsavdelningen i Piteå om för att kunna intensivvårda länets patienter med COVID-19. 
Denna COVID-19 IVA har bemannats med vårdpersonal från Piteå älvdals sjukhus, Sunderby sjukhus och Kalix sjukhus. Personalen kommer främst från intensivvård eller annan akutsjukvård som anestesi, operation, ambulans. Även personal som tidigare arbetat inom dessa verksamheter har bemannat denna COVID- 19 IVA. Det innebär att teamen som arbetat tillsammans i  en del fall har bestått av nya medarbetare . Schemaändringar har genomförts med bland annnat längre arbetspass och tätare helgtjänstgöring, allt för att kunna bemanna denna nya och utökade  verksamhet. Att arbeta inom 
denna IVA har inneburit att arbeta i skyddsutrustning där material och utrustning som bedömts som nödvändig har slussats in i salen.
De patienter som vårdats vid COVID-19 IVA är de som inte längre kunnat syresätta sig tillräckligt trots syrgastillförsel och som bedömts kunna klara av respiratorbehandling.Dessa patienter har i många fall först vårdats vid något av länets övriga sjukhus för att sen intuberas och transporteras till Piteå. De har som regel respiratorbehandlats under en längre tid och varit djupare sederade och muskelrelaxerade jämfört med patienter som tidigare intensivvårdats med respiratorbehandling, men utan COVID-19, vilket påverkar återhämtningen efter intensivvården.
Tidigare studier har visat på betydelsen och behovet av att ha närstående nära. Närstående till svårt sjuka patienter med COVID-19 har som regel inte kunnat besöka patienten på grund av rådande 
besöksförbud och risken för smitta. Kontakten med patienten har begränsats och har oftast bestått av en uppdatering morgon och kväll av ansvarig läkare. I vissa fall har digitala lösningar kunnat användas för att hålla kontakten. Närstående är av stor betydelse för patientens återhämtning, och kan samtidigt ha egna behov av stöd och förklaring.</v>
      </c>
      <c r="F154" s="34" t="s">
        <v>1118</v>
      </c>
      <c r="G154" s="33">
        <v>44015</v>
      </c>
      <c r="H154" s="34" t="s">
        <v>199</v>
      </c>
      <c r="I154" t="s">
        <v>161</v>
      </c>
      <c r="J154" t="str">
        <f>IF(INDEX('EPM info från ansökningar'!A:AN,MATCH('Godkända ansökningar'!C:C,'EPM info från ansökningar'!A:A,0),7)=0,"",INDEX('EPM info från ansökningar'!A:AN,MATCH('Godkända ansökningar'!C:C,'EPM info från ansökningar'!A:A,0),7))</f>
        <v>Norra</v>
      </c>
      <c r="K154" t="str">
        <f>IF(INDEX('EPM info från ansökningar'!A:AN,MATCH('Godkända ansökningar'!C:C,'EPM info från ansökningar'!A:A,0),8)=0,"",INDEX('EPM info från ansökningar'!A:AN,MATCH('Godkända ansökningar'!C:C,'EPM info från ansökningar'!A:A,0),8))</f>
        <v/>
      </c>
      <c r="L154" t="str">
        <f>IF(INDEX('EPM info från ansökningar'!A:AN,MATCH('Godkända ansökningar'!C:C,'EPM info från ansökningar'!A:A,0),9)=0,"",INDEX('EPM info från ansökningar'!A:AN,MATCH('Godkända ansökningar'!C:C,'EPM info från ansökningar'!A:A,0),9))</f>
        <v/>
      </c>
      <c r="M154" t="str">
        <f>IF(INDEX('EPM info från ansökningar'!A:AN,MATCH('Godkända ansökningar'!C:C,'EPM info från ansökningar'!A:A,0),10)=0,"",INDEX('EPM info från ansökningar'!A:AN,MATCH('Godkända ansökningar'!C:C,'EPM info från ansökningar'!A:A,0),10))</f>
        <v/>
      </c>
      <c r="N154" t="str">
        <f>IF(INDEX('EPM info från ansökningar'!A:AN,MATCH('Godkända ansökningar'!C:C,'EPM info från ansökningar'!A:A,0),11)=0,"",INDEX('EPM info från ansökningar'!A:AN,MATCH('Godkända ansökningar'!C:C,'EPM info från ansökningar'!A:A,0),11))</f>
        <v/>
      </c>
      <c r="O154" t="str">
        <f>IF(INDEX('EPM info från ansökningar'!A:AN,MATCH('Godkända ansökningar'!C:C,'EPM info från ansökningar'!A:A,0),12)=0,"",INDEX('EPM info från ansökningar'!A:AN,MATCH('Godkända ansökningar'!C:C,'EPM info från ansökningar'!A:A,0),12))</f>
        <v/>
      </c>
      <c r="P154" s="63">
        <f>INDEX('EPM info från ansökningar'!A:AN,MATCH('Godkända ansökningar'!C:C,'EPM info från ansökningar'!A:A,0),33)</f>
        <v>44015</v>
      </c>
      <c r="Q154" s="63">
        <f>INDEX('EPM info från ansökningar'!A:AN,MATCH('Godkända ansökningar'!C:C,'EPM info från ansökningar'!A:A,0),35)</f>
        <v>44926</v>
      </c>
      <c r="R154" s="65">
        <f>INDEX('EPM info från ansökningar'!A:AN,MATCH('Godkända ansökningar'!C:C,'EPM info från ansökningar'!A:A,0),38)</f>
        <v>50</v>
      </c>
      <c r="S154" s="65" t="str">
        <f>INDEX('EPM info från ansökningar'!A:AN,MATCH('Godkända ansökningar'!C:C,'EPM info från ansökningar'!A:A,0),39)</f>
        <v>Nej</v>
      </c>
      <c r="T154" t="str">
        <f>INDEX('EPM info från ansökningar'!A:AN,MATCH('Godkända ansökningar'!C:C,'EPM info från ansökningar'!A:A,0),40)</f>
        <v>Nej</v>
      </c>
      <c r="U154" t="str">
        <f>INDEX('EPM diarie'!D:F,MATCH('Godkända ansökningar'!C:C,'EPM diarie'!D:D,0),3)</f>
        <v>Åsa Engström</v>
      </c>
    </row>
    <row r="155" spans="1:21" ht="14.25" x14ac:dyDescent="0.45">
      <c r="A155" s="34" t="s">
        <v>194</v>
      </c>
      <c r="B155" s="34" t="s">
        <v>201</v>
      </c>
      <c r="C155" s="34" t="s">
        <v>1174</v>
      </c>
      <c r="D155" s="34" t="s">
        <v>1175</v>
      </c>
      <c r="E155" s="41" t="str">
        <f>INDEX('EPM info från ansökningar'!A:AN,MATCH('Godkända ansökningar'!C:C,'EPM info från ansökningar'!A:A,0),29)</f>
        <v>Denna EPM ansökan görs för att möjliggöra vetenskapliga publikationer av resultaten från utvärderingar av metoder för påvisning av antikroppar mot SARS-CoV-2 på Klinisk Mikrobiologi, Karolinska Universitetssjukhuset samt undersökningar av det serologiska svaret. Vi menar att det är viktigt, eller till och med tvingande, att dela med sig av dessa resultat eftersom de har potentiellt stort internationellt värde för förståelsen av immunitet mot och spridning av SARS-CoV-2 som är kärnfrågor kring covid-19 pandemin.
Bakgrunden till projektet är att det finns tydliga tecken på att antalet nya covid-19 fall minskar i Region Stockholm, dvs att den första eller kanske enda pandemivågen är i avtagande trots att "den svenska strategin" med frivillig social distansering har ifrågasatts. Det är dock ännu oklart hur många personer i Region Stockholm som i nuläget har genomgått infektionen och hur genomgången infektion bäst kan mätas. Vi vet alltså inte om flockimmunitet på väg att uppnås i Stockholm eller hur många som testas positiva för CoV-2 med PCR diagnostik som senare utvecklar antikroppar samt kvaliteten av antikroppssvaren (vilket antigen antikropparna riktar sig mot, vilken isotyp och subtyp de är, om de är neutraliserande etc). Detta kan ge svar på vilka immunsvar som uppstår vid covid-19 och hur dessa bäst kan mätas, vilket i sin tur gör det möjligt att besvara hur långt från 
flockimmunitet Stockholm är, vilket är en fråga som omvärlden väntar svar på.
Serumsamling 1:
Inom ramen för det kliniska uppdraget har Klinisk Mikrobiologi i samarbete med Infektionskliniken, Karolinska Universitetssjukhuset samlat in blodprov från patienter som genomgått en PCR-verifierad 
covid- 19 infektion. Enstaka prov har även insänts från flera andra kliniker. I nuläget omfattar serumpanelen knappt 100 serumprov, varav merparten kommer från Infektion, men insamlingen av prover 
fortsätter.
Serumsamling 2:
I och med att antikroppstest avseende SARS-CoV-2 IgG blivit tillgänglig som en rutintest på Klinisk Mikrobiologi inkommer fortlöpande blodprov från personer där klinisk läkare beställt analysen som ett del av det kliniska omhändertagandet.
Inom ramen för det kliniska uppdraget har serumsamlingarna använts för att validera den in-house IgG antikroppstest för SARS-CoV-2 som nu är i kliniskt bruk på Klinisk Mikrobiologi. Serumpanelen används även för att utvärdera och validera alternativa antikroppstester. Detta inkluderar både kommersiella tester (kits) och forskarutvecklade tester såsom de som tagits fram av forskargrupperna hos Gunilla Karlsson Hedestam på MTC, KI och Peter Nilsson och Sophia Hober på 
SciLifeLab.Det är känt att många antikroppstester för SARS-CoV-2 har sämre känslighet hos personer som genomgått symptomfri eller mild covid-19-infektion än för sådana med mer allvarlig infektion. Detta 
gör att de olika SARS-CoV-2 antikroppstesternas prestanda behöver utvärderas i relation till symptombild och andra basdata om de provtagna patienterna (ålder, kön, vårdnivå, vårdtid, sjukdomsbild och comorbiditet). Dessa basdata erhålls från TakeCare. En viktig del i detta arbete är att förstå det serologiska svaret bättre, dvs hur det varierar mellan person och över tid.
Serumpanelen med prover från patienter som genomgått covid-19-infektion används för utvärdera de olika antikroppstesternas känslighet (sensitivitet). Testernas specificitet kommer att utvärderas 
på andra serumprover, fr.a. avidentifierade serumprov från blodgivare från 2019 (se EPM beslut 2020-01807).
Som nämnts ovan avser vi att även använda serumpanelen för att även studera vilka immunsvar som uppstår vid covid-19 och hur genomgången infektion bäst kan mätas i serumprover. Detta inkluderar analys av immunsvar mot olika byggstenar hos virus (antigen), olika isotyper av antikroppar (IgA, IgG, IgM, IgE, etc) eller olika underklasser av antikroppar (IgG1, IgG2, IgG3, IgG4), samt 
skyddande (neutraliserande) antikroppar.</v>
      </c>
      <c r="F155" s="34" t="s">
        <v>34</v>
      </c>
      <c r="G155" s="33">
        <v>44028</v>
      </c>
      <c r="H155" s="34" t="s">
        <v>212</v>
      </c>
      <c r="I155" t="s">
        <v>163</v>
      </c>
      <c r="J155" t="str">
        <f>IF(INDEX('EPM info från ansökningar'!A:AN,MATCH('Godkända ansökningar'!C:C,'EPM info från ansökningar'!A:A,0),7)=0,"",INDEX('EPM info från ansökningar'!A:AN,MATCH('Godkända ansökningar'!C:C,'EPM info från ansökningar'!A:A,0),7))</f>
        <v/>
      </c>
      <c r="K155" t="str">
        <f>IF(INDEX('EPM info från ansökningar'!A:AN,MATCH('Godkända ansökningar'!C:C,'EPM info från ansökningar'!A:A,0),8)=0,"",INDEX('EPM info från ansökningar'!A:AN,MATCH('Godkända ansökningar'!C:C,'EPM info från ansökningar'!A:A,0),8))</f>
        <v/>
      </c>
      <c r="L155" t="str">
        <f>IF(INDEX('EPM info från ansökningar'!A:AN,MATCH('Godkända ansökningar'!C:C,'EPM info från ansökningar'!A:A,0),9)=0,"",INDEX('EPM info från ansökningar'!A:AN,MATCH('Godkända ansökningar'!C:C,'EPM info från ansökningar'!A:A,0),9))</f>
        <v>Stockholms</v>
      </c>
      <c r="M155" t="str">
        <f>IF(INDEX('EPM info från ansökningar'!A:AN,MATCH('Godkända ansökningar'!C:C,'EPM info från ansökningar'!A:A,0),10)=0,"",INDEX('EPM info från ansökningar'!A:AN,MATCH('Godkända ansökningar'!C:C,'EPM info från ansökningar'!A:A,0),10))</f>
        <v/>
      </c>
      <c r="N155" t="str">
        <f>IF(INDEX('EPM info från ansökningar'!A:AN,MATCH('Godkända ansökningar'!C:C,'EPM info från ansökningar'!A:A,0),11)=0,"",INDEX('EPM info från ansökningar'!A:AN,MATCH('Godkända ansökningar'!C:C,'EPM info från ansökningar'!A:A,0),11))</f>
        <v/>
      </c>
      <c r="O155" t="str">
        <f>IF(INDEX('EPM info från ansökningar'!A:AN,MATCH('Godkända ansökningar'!C:C,'EPM info från ansökningar'!A:A,0),12)=0,"",INDEX('EPM info från ansökningar'!A:AN,MATCH('Godkända ansökningar'!C:C,'EPM info från ansökningar'!A:A,0),12))</f>
        <v/>
      </c>
      <c r="P155" s="63">
        <f>INDEX('EPM info från ansökningar'!A:AN,MATCH('Godkända ansökningar'!C:C,'EPM info från ansökningar'!A:A,0),33)</f>
        <v>44028</v>
      </c>
      <c r="Q155" s="63">
        <f>INDEX('EPM info från ansökningar'!A:AN,MATCH('Godkända ansökningar'!C:C,'EPM info från ansökningar'!A:A,0),35)</f>
        <v>44104</v>
      </c>
      <c r="R155" s="65">
        <f>INDEX('EPM info från ansökningar'!A:AN,MATCH('Godkända ansökningar'!C:C,'EPM info från ansökningar'!A:A,0),38)</f>
        <v>300</v>
      </c>
      <c r="S155" s="65" t="str">
        <f>INDEX('EPM info från ansökningar'!A:AN,MATCH('Godkända ansökningar'!C:C,'EPM info från ansökningar'!A:A,0),39)</f>
        <v>Ja</v>
      </c>
      <c r="T155" t="str">
        <f>INDEX('EPM info från ansökningar'!A:AN,MATCH('Godkända ansökningar'!C:C,'EPM info från ansökningar'!A:A,0),40)</f>
        <v>Ja</v>
      </c>
      <c r="U155" t="str">
        <f>INDEX('EPM diarie'!D:F,MATCH('Godkända ansökningar'!C:C,'EPM diarie'!D:D,0),3)</f>
        <v>Gordana Bogdanovic</v>
      </c>
    </row>
    <row r="156" spans="1:21" ht="14.25" x14ac:dyDescent="0.45">
      <c r="A156" s="34" t="s">
        <v>194</v>
      </c>
      <c r="B156" s="34" t="s">
        <v>201</v>
      </c>
      <c r="C156" s="34" t="s">
        <v>1179</v>
      </c>
      <c r="D156" s="34" t="s">
        <v>1180</v>
      </c>
      <c r="E156" s="41" t="str">
        <f>INDEX('EPM info från ansökningar'!A:AN,MATCH('Godkända ansökningar'!C:C,'EPM info från ansökningar'!A:A,0),29)</f>
        <v xml:space="preserve"> Covid-19 är en ny virusinfektion som startade sitt pandemiska utbrott hösten 2019 i Wuhan, en stad i Hubei-provinsen i Kina. Eftersom vi människor saknar immunitet och viruset SARS-CoV-2 sprids lätt, drabbas en mycket stor andel av befolkningen. Majoriteten av de som insjuknar får en lindrig till mycket lindrig luftvägsinfektion, men hos en mindre andel blir sjukdomsförloppet svårt med intensivvårdskrävande lunginflammation.
Sjukdomsförloppet har visat sig kompliceras av rubbningar i blodets levringsförmåga. Uppfattningen är att covid-19 patienter i större utsträckning än andra allvarligt sjuka patienter drabbas av 
blodproppar (tromboser) till både stora och små kärl. Även blödningar beskrivs, men sällsyntare. 
Det rapporteras om blodproppsförekomst hos drygt 40% av de intensivvårdskrävande covid-19 patienterna från center i Europa där den vanligaste diagnosen är lungemboli (proppar i lungkärlen). 
Detta är mycket hög andel och bidrar till ökad dödlighet.
Vi vill undersöka om covid-19 och dess påverkan på blodets levringsförmåga ökar förekomsten av blodproppar. Vi antar att en ökad förekomst av blodproppar bidrar till ökad sjuklighet och död i 
Sverige. Vi vill också studera betydelsen av blodförtunnande läkemedel, både före insjuknandet men även vid långtidsuppföljning. De intensivvårdade patienterna med covid-19 kommer att särskilt 
studeras. För att ytterligare bredda vår förståelse vill vi också studera förekomsten av hjärtstopp utanför sjukhus under pandemin och undersöka om andelen som berodde på proppar i lungorna ökade.
Genom att noggrant undersöka och beskriva sjukdomen och dess komplikationer vill vi ge bättre förutsättningar för att behandla covid-19, arbeta med förebyggande åtgärder i befolkningen efter 
utskrivning samt eventuellt också påverka hur behandlingen med blodförtunnande läkemedel ges (både som behandling och förebyggande).</v>
      </c>
      <c r="F156" s="34" t="s">
        <v>34</v>
      </c>
      <c r="G156" s="33">
        <v>43997</v>
      </c>
      <c r="H156" s="34" t="s">
        <v>212</v>
      </c>
      <c r="I156" t="s">
        <v>163</v>
      </c>
      <c r="J156" t="str">
        <f>IF(INDEX('EPM info från ansökningar'!A:AN,MATCH('Godkända ansökningar'!C:C,'EPM info från ansökningar'!A:A,0),7)=0,"",INDEX('EPM info från ansökningar'!A:AN,MATCH('Godkända ansökningar'!C:C,'EPM info från ansökningar'!A:A,0),7))</f>
        <v/>
      </c>
      <c r="K156" t="str">
        <f>IF(INDEX('EPM info från ansökningar'!A:AN,MATCH('Godkända ansökningar'!C:C,'EPM info från ansökningar'!A:A,0),8)=0,"",INDEX('EPM info från ansökningar'!A:AN,MATCH('Godkända ansökningar'!C:C,'EPM info från ansökningar'!A:A,0),8))</f>
        <v/>
      </c>
      <c r="L156" t="str">
        <f>IF(INDEX('EPM info från ansökningar'!A:AN,MATCH('Godkända ansökningar'!C:C,'EPM info från ansökningar'!A:A,0),9)=0,"",INDEX('EPM info från ansökningar'!A:AN,MATCH('Godkända ansökningar'!C:C,'EPM info från ansökningar'!A:A,0),9))</f>
        <v>Stockholms</v>
      </c>
      <c r="M156" t="str">
        <f>IF(INDEX('EPM info från ansökningar'!A:AN,MATCH('Godkända ansökningar'!C:C,'EPM info från ansökningar'!A:A,0),10)=0,"",INDEX('EPM info från ansökningar'!A:AN,MATCH('Godkända ansökningar'!C:C,'EPM info från ansökningar'!A:A,0),10))</f>
        <v/>
      </c>
      <c r="N156" t="str">
        <f>IF(INDEX('EPM info från ansökningar'!A:AN,MATCH('Godkända ansökningar'!C:C,'EPM info från ansökningar'!A:A,0),11)=0,"",INDEX('EPM info från ansökningar'!A:AN,MATCH('Godkända ansökningar'!C:C,'EPM info från ansökningar'!A:A,0),11))</f>
        <v/>
      </c>
      <c r="O156" t="str">
        <f>IF(INDEX('EPM info från ansökningar'!A:AN,MATCH('Godkända ansökningar'!C:C,'EPM info från ansökningar'!A:A,0),12)=0,"",INDEX('EPM info från ansökningar'!A:AN,MATCH('Godkända ansökningar'!C:C,'EPM info från ansökningar'!A:A,0),12))</f>
        <v/>
      </c>
      <c r="P156" s="63">
        <f>INDEX('EPM info från ansökningar'!A:AN,MATCH('Godkända ansökningar'!C:C,'EPM info från ansökningar'!A:A,0),33)</f>
        <v>43921</v>
      </c>
      <c r="Q156" s="63">
        <f>INDEX('EPM info från ansökningar'!A:AN,MATCH('Godkända ansökningar'!C:C,'EPM info från ansökningar'!A:A,0),35)</f>
        <v>46387</v>
      </c>
      <c r="R156" s="65" t="str">
        <f>INDEX('EPM info från ansökningar'!A:AN,MATCH('Godkända ansökningar'!C:C,'EPM info från ansökningar'!A:A,0),38)</f>
        <v>Oklart</v>
      </c>
      <c r="S156" s="65" t="str">
        <f>INDEX('EPM info från ansökningar'!A:AN,MATCH('Godkända ansökningar'!C:C,'EPM info från ansökningar'!A:A,0),39)</f>
        <v>Nej</v>
      </c>
      <c r="T156" t="str">
        <f>INDEX('EPM info från ansökningar'!A:AN,MATCH('Godkända ansökningar'!C:C,'EPM info från ansökningar'!A:A,0),40)</f>
        <v>Ja</v>
      </c>
      <c r="U156" t="str">
        <f>INDEX('EPM diarie'!D:F,MATCH('Godkända ansökningar'!C:C,'EPM diarie'!D:D,0),3)</f>
        <v>Maria Bruzelius</v>
      </c>
    </row>
    <row r="157" spans="1:21" ht="14.25" x14ac:dyDescent="0.45">
      <c r="A157" s="34" t="s">
        <v>194</v>
      </c>
      <c r="B157" s="34" t="s">
        <v>201</v>
      </c>
      <c r="C157" s="34" t="s">
        <v>1185</v>
      </c>
      <c r="D157" s="34" t="s">
        <v>1186</v>
      </c>
      <c r="E157" s="41" t="str">
        <f>INDEX('EPM info från ansökningar'!A:AN,MATCH('Godkända ansökningar'!C:C,'EPM info från ansökningar'!A:A,0),29)</f>
        <v>Vårdflöde, klinisk karakteristik och utfall hos patienter med misstänkt eller bekräftad Covid-19 på S:t Görans Sjukhus - Ett retrospektivt deskriptivt forskningsprojekt
Under 2019 startade en pandemi orsakad av RNA-viruset Sars-Cov-2. I mitten på mars konstaterades samhällsspridning av Covid-19 i Sverige. Region Stockholm fick stor smittspridning och nordvästa delen av Stockholm drabbades tidigt av många sjuka. En stor andel av dessa patienter sökte vård på S:t Görans Sjukhus Akutmottagning, och under en period hade sjukhuset flest sjukhusvårdade Covid-19 patienter i Sverige. Tills i dag 20/5 2020 har drygt 5000 patienter bedömts för misstänkt Covid-19 på akutmottagningen, av dessa har 1000 vårdats inneliggande med bekräftad diagnos av Covid-19.
Vi vill med detta forskningsprojekt studera hur vårdprocessen på akutmottagningen påverkats, hur väl selektionen av patienter med misstänkt Covid-19 fungerat och om det finns kliniska parametrar hos den grupp av patienter som inte lagts in på sjukhus som ökar risken för senare inläggning pga Covid-19. Vi avser även studera de patienter som vårdats på sjukhus för Covid-19 avseende prognos i relation till ålder, kön, tidigare sjukdomar, kliniska parametrar vid ankomst till sjukhuset samt vilka behandlingar som getts under vårdtiden.</v>
      </c>
      <c r="F157" s="34" t="s">
        <v>66</v>
      </c>
      <c r="G157" s="33">
        <v>43994</v>
      </c>
      <c r="H157" s="34" t="s">
        <v>212</v>
      </c>
      <c r="I157" t="s">
        <v>163</v>
      </c>
      <c r="J157" t="str">
        <f>IF(INDEX('EPM info från ansökningar'!A:AN,MATCH('Godkända ansökningar'!C:C,'EPM info från ansökningar'!A:A,0),7)=0,"",INDEX('EPM info från ansökningar'!A:AN,MATCH('Godkända ansökningar'!C:C,'EPM info från ansökningar'!A:A,0),7))</f>
        <v/>
      </c>
      <c r="K157" t="str">
        <f>IF(INDEX('EPM info från ansökningar'!A:AN,MATCH('Godkända ansökningar'!C:C,'EPM info från ansökningar'!A:A,0),8)=0,"",INDEX('EPM info från ansökningar'!A:AN,MATCH('Godkända ansökningar'!C:C,'EPM info från ansökningar'!A:A,0),8))</f>
        <v/>
      </c>
      <c r="L157" t="str">
        <f>IF(INDEX('EPM info från ansökningar'!A:AN,MATCH('Godkända ansökningar'!C:C,'EPM info från ansökningar'!A:A,0),9)=0,"",INDEX('EPM info från ansökningar'!A:AN,MATCH('Godkända ansökningar'!C:C,'EPM info från ansökningar'!A:A,0),9))</f>
        <v>Stockholms</v>
      </c>
      <c r="M157" t="str">
        <f>IF(INDEX('EPM info från ansökningar'!A:AN,MATCH('Godkända ansökningar'!C:C,'EPM info från ansökningar'!A:A,0),10)=0,"",INDEX('EPM info från ansökningar'!A:AN,MATCH('Godkända ansökningar'!C:C,'EPM info från ansökningar'!A:A,0),10))</f>
        <v/>
      </c>
      <c r="N157" t="str">
        <f>IF(INDEX('EPM info från ansökningar'!A:AN,MATCH('Godkända ansökningar'!C:C,'EPM info från ansökningar'!A:A,0),11)=0,"",INDEX('EPM info från ansökningar'!A:AN,MATCH('Godkända ansökningar'!C:C,'EPM info från ansökningar'!A:A,0),11))</f>
        <v/>
      </c>
      <c r="O157" t="str">
        <f>IF(INDEX('EPM info från ansökningar'!A:AN,MATCH('Godkända ansökningar'!C:C,'EPM info från ansökningar'!A:A,0),12)=0,"",INDEX('EPM info från ansökningar'!A:AN,MATCH('Godkända ansökningar'!C:C,'EPM info från ansökningar'!A:A,0),12))</f>
        <v/>
      </c>
      <c r="P157" s="63">
        <f>INDEX('EPM info från ansökningar'!A:AN,MATCH('Godkända ansökningar'!C:C,'EPM info från ansökningar'!A:A,0),33)</f>
        <v>43983</v>
      </c>
      <c r="Q157" s="63">
        <f>INDEX('EPM info från ansökningar'!A:AN,MATCH('Godkända ansökningar'!C:C,'EPM info från ansökningar'!A:A,0),35)</f>
        <v>44196</v>
      </c>
      <c r="R157" s="65">
        <f>INDEX('EPM info från ansökningar'!A:AN,MATCH('Godkända ansökningar'!C:C,'EPM info från ansökningar'!A:A,0),38)</f>
        <v>9000</v>
      </c>
      <c r="S157" s="65" t="str">
        <f>INDEX('EPM info från ansökningar'!A:AN,MATCH('Godkända ansökningar'!C:C,'EPM info från ansökningar'!A:A,0),39)</f>
        <v>Nej</v>
      </c>
      <c r="T157" t="str">
        <f>INDEX('EPM info från ansökningar'!A:AN,MATCH('Godkända ansökningar'!C:C,'EPM info från ansökningar'!A:A,0),40)</f>
        <v>Nej</v>
      </c>
      <c r="U157" t="str">
        <f>INDEX('EPM diarie'!D:F,MATCH('Godkända ansökningar'!C:C,'EPM diarie'!D:D,0),3)</f>
        <v>Gabriel Riva</v>
      </c>
    </row>
    <row r="158" spans="1:21" ht="14.25" x14ac:dyDescent="0.45">
      <c r="A158" s="34" t="s">
        <v>194</v>
      </c>
      <c r="B158" s="34" t="s">
        <v>201</v>
      </c>
      <c r="C158" s="34" t="s">
        <v>1190</v>
      </c>
      <c r="D158" s="34" t="s">
        <v>1191</v>
      </c>
      <c r="E158" s="41" t="str">
        <f>INDEX('EPM info från ansökningar'!A:AN,MATCH('Godkända ansökningar'!C:C,'EPM info från ansökningar'!A:A,0),29)</f>
        <v>Vi vill undersöka förekomsten av njursvikt (Acute Kidney Injury, AKI), sjukdomsförlopp och utfall hos patienter med SARS-COVID-19. 
Preliminära data från andra länder visar på en hög mortalitet för Intensivvårdspatienter med COVID-19 och i synnerhet för de som utvecklar AKI under vårdtiden. Vi har noterat att många patienterna som vårdas på intensivvårdsavdelningarna på Karolinska Universitetssjukhuset utvecklar njursvikt som är dialyskrävande vilket är en extremt resurs krävande behandling. Vi har också noterat att njursvikts förloppet hos COVID 19-patienter skiljer sig från njursvikten hos andra patientgrupper på intensivvårdsavdelningar (IVA). Till exempel har vi sett skillnader gällande urinproduktion, elektrolyt- och njurfunktionsvärden hos COVID 19-patienter med AKI. Hurvida dessa skillnader föranleder en förändring i behandlingsstrategni avseende AKI hos dessa patienter eller ej eller hur utfallet påverkas är i dagsläget oklar.
Då COVID 19 är en helt ny sjukdom, är det mycket som ännu är okänt gällande patofysiologi och det kliniska tillståndet, inte minst vid COVID 19-relaterad AKI. Det finns således ett brådskande behov att bättre förstå sjukdomstillståndet för att tidigt kunna optimera den kliniska handläggningen och om möjligt bidra med förbättrade  folkhälsoinsatser.
Projektet består av två delar:
I. Vi vill undersöka förekomsten av AKI hos intensivvårds patienter och undersöka ev. karaktäristika i demografi och lab data som ev. urskiljer COVID 19-patienter med och utan AKI. Vi vill inventera tillgången och användningen av njurersättningsterapi/ dialys på intensivvårdsavdelningar i Sverige. Detta ska göras genom en prevalens undersökning där intensivvårdsavdelningar i landet inbjuds att delta i en enkätundersökning på en förutbestämd dag. Uppgifter som inhämtas inkluderar resurser på avdelning avseende antal sängplatser och tillgång njurersättningsterapi/ dialysmöjligheter samt information avseende patienternas tidigare sjukdomar, nuvarande lab.prover och urinproduktion samt pågående  medicinering. All information rörande patientuppgifter hanteras avidentifierat.
II. Vi vill i detalj studera sjukdomsförloppet vid AKI hos patienter som vårdas för COVID-19 på Karolinska sjukhuset. Genom användning av  upprättat kvalitets register för COVID-19 vill vi undersöka riskfaktorer, lab.data, radiologisk data, vitala parametrar och medicinering. Detta för att bättre förstår sjukdomsförloppet. Vi vill även undersöka utfallet efter utskrivning från sjukhus för dessa patienter i form av mortalitet och njurfunktion.</v>
      </c>
      <c r="F158" s="34" t="s">
        <v>34</v>
      </c>
      <c r="G158" s="33">
        <v>43985</v>
      </c>
      <c r="H158" s="34" t="s">
        <v>212</v>
      </c>
      <c r="I158" t="s">
        <v>163</v>
      </c>
      <c r="J158" t="str">
        <f>IF(INDEX('EPM info från ansökningar'!A:AN,MATCH('Godkända ansökningar'!C:C,'EPM info från ansökningar'!A:A,0),7)=0,"",INDEX('EPM info från ansökningar'!A:AN,MATCH('Godkända ansökningar'!C:C,'EPM info från ansökningar'!A:A,0),7))</f>
        <v/>
      </c>
      <c r="K158" t="str">
        <f>IF(INDEX('EPM info från ansökningar'!A:AN,MATCH('Godkända ansökningar'!C:C,'EPM info från ansökningar'!A:A,0),8)=0,"",INDEX('EPM info från ansökningar'!A:AN,MATCH('Godkända ansökningar'!C:C,'EPM info från ansökningar'!A:A,0),8))</f>
        <v/>
      </c>
      <c r="L158" t="str">
        <f>IF(INDEX('EPM info från ansökningar'!A:AN,MATCH('Godkända ansökningar'!C:C,'EPM info från ansökningar'!A:A,0),9)=0,"",INDEX('EPM info från ansökningar'!A:AN,MATCH('Godkända ansökningar'!C:C,'EPM info från ansökningar'!A:A,0),9))</f>
        <v>Stockholms</v>
      </c>
      <c r="M158" t="str">
        <f>IF(INDEX('EPM info från ansökningar'!A:AN,MATCH('Godkända ansökningar'!C:C,'EPM info från ansökningar'!A:A,0),10)=0,"",INDEX('EPM info från ansökningar'!A:AN,MATCH('Godkända ansökningar'!C:C,'EPM info från ansökningar'!A:A,0),10))</f>
        <v/>
      </c>
      <c r="N158" t="str">
        <f>IF(INDEX('EPM info från ansökningar'!A:AN,MATCH('Godkända ansökningar'!C:C,'EPM info från ansökningar'!A:A,0),11)=0,"",INDEX('EPM info från ansökningar'!A:AN,MATCH('Godkända ansökningar'!C:C,'EPM info från ansökningar'!A:A,0),11))</f>
        <v/>
      </c>
      <c r="O158" t="str">
        <f>IF(INDEX('EPM info från ansökningar'!A:AN,MATCH('Godkända ansökningar'!C:C,'EPM info från ansökningar'!A:A,0),12)=0,"",INDEX('EPM info från ansökningar'!A:AN,MATCH('Godkända ansökningar'!C:C,'EPM info från ansökningar'!A:A,0),12))</f>
        <v/>
      </c>
      <c r="P158" s="63">
        <f>INDEX('EPM info från ansökningar'!A:AN,MATCH('Godkända ansökningar'!C:C,'EPM info från ansökningar'!A:A,0),33)</f>
        <v>43985</v>
      </c>
      <c r="Q158" s="63">
        <f>INDEX('EPM info från ansökningar'!A:AN,MATCH('Godkända ansökningar'!C:C,'EPM info från ansökningar'!A:A,0),35)</f>
        <v>46022</v>
      </c>
      <c r="R158" s="65">
        <f>INDEX('EPM info från ansökningar'!A:AN,MATCH('Godkända ansökningar'!C:C,'EPM info från ansökningar'!A:A,0),38)</f>
        <v>1500</v>
      </c>
      <c r="S158" s="65" t="str">
        <f>INDEX('EPM info från ansökningar'!A:AN,MATCH('Godkända ansökningar'!C:C,'EPM info från ansökningar'!A:A,0),39)</f>
        <v>Nej</v>
      </c>
      <c r="T158" t="str">
        <f>INDEX('EPM info från ansökningar'!A:AN,MATCH('Godkända ansökningar'!C:C,'EPM info från ansökningar'!A:A,0),40)</f>
        <v>Ja</v>
      </c>
      <c r="U158" t="str">
        <f>INDEX('EPM diarie'!D:F,MATCH('Godkända ansökningar'!C:C,'EPM diarie'!D:D,0),3)</f>
        <v>Claire Rimes</v>
      </c>
    </row>
    <row r="159" spans="1:21" ht="14.25" x14ac:dyDescent="0.45">
      <c r="A159" s="34" t="s">
        <v>194</v>
      </c>
      <c r="B159" s="34" t="s">
        <v>237</v>
      </c>
      <c r="C159" s="34" t="s">
        <v>26</v>
      </c>
      <c r="D159" s="34" t="s">
        <v>1193</v>
      </c>
      <c r="E159" s="41" t="str">
        <f>INDEX('EPM info från ansökningar'!A:AN,MATCH('Godkända ansökningar'!C:C,'EPM info från ansökningar'!A:A,0),29)</f>
        <v>Coronavirus sjukdom/disease 2019 (COVID‐19) är en ny pandemisk sjukdom orsakad av "severe acute
respiratory syndrome coronavirus 2" (SARS CoV 2). De flesta COVID‐19 fallen (cirka 80 %) får en mild
påverkan på andningsorganen, av dessa behöver 5 ‐ 15 % vårdas på sjukhus, flertalet pga
lunginflammation, där andningspåverkan snabbt kan förvärras till allvarlig akut lungsjukdom förknippad
med relativt hög dödlighet.
Syftet med studien, kallad CALAVI, är att undersöka om acalabrutinib i kombination med nuvarande
behandling av sjukdomstillståndet hos patienter med covid‐19 infektion är effektivt och säkert i jämförelse
med endast nuvarande behandling av patienter med covid‐19 infektion som vårdas på sjukhus, för att
minska dödligheten och behovet av assisterad ventilation hos patienter med livshotande COVID‐19‐
symtom.
Studiedesignen är baserad på tidiga kliniska data som stöder rollen för Brutons tyrosinkinas (BTK) del i
producerandet av inflammatoriska cytokiner. Acalabrutinib är en nästa generations, selektiv BTK‐hämmare,
som för närvarande används för att behandla vissa typer av blodcancer. Acalabrutinib är ännu inte godkänt
av någon läkemedelsmyndighet för behandling av covid‐19 men är godkänt i USA för behandling av
mantelcellslymfom hos vuxna patienter.
Studien är baserad på tidiga kliniska data med Acalabrutinib som visar att en minskning av inflammation
orsakad av BTK‐hämning verkar minska svårighetsgraden av COVID‐19‐inducerade andningsbesvär.
Målgruppen för studien är patienter över 18 år med konstaterad SARS‐coV‐2 infektion, enligt WHO
kriterierna, och som har en pågående COVID‐19 lunginflammation (verifierad av lungröntgen) som
behandlas på sjukhus samt har en syrgasmättnad i blodet lägre än 94 % eller behöver syrgasvård.
Alla de cirka 140 patienter (upp till cirka 20 i Sverige) som ska vara med i studien får nuvarande behandling
(best supportive care), utöver den får hälften av patienterna acalabrutinib (kapsel 100mg, 2 gr per dag) i
upp till 10 dagar. Studien är öppen vilket betyder att både patient samt personal på kliniken vet vilken
behandling patienten får i studien.</v>
      </c>
      <c r="F159" s="34" t="s">
        <v>984</v>
      </c>
      <c r="G159" s="33">
        <v>43991</v>
      </c>
      <c r="H159" s="34" t="s">
        <v>199</v>
      </c>
      <c r="I159" t="s">
        <v>163</v>
      </c>
      <c r="J159" t="str">
        <f>IF(INDEX('EPM info från ansökningar'!A:AN,MATCH('Godkända ansökningar'!C:C,'EPM info från ansökningar'!A:A,0),7)=0,"",INDEX('EPM info från ansökningar'!A:AN,MATCH('Godkända ansökningar'!C:C,'EPM info från ansökningar'!A:A,0),7))</f>
        <v/>
      </c>
      <c r="K159" t="str">
        <f>IF(INDEX('EPM info från ansökningar'!A:AN,MATCH('Godkända ansökningar'!C:C,'EPM info från ansökningar'!A:A,0),8)=0,"",INDEX('EPM info från ansökningar'!A:AN,MATCH('Godkända ansökningar'!C:C,'EPM info från ansökningar'!A:A,0),8))</f>
        <v>Uppsala-Örebro</v>
      </c>
      <c r="L159" t="str">
        <f>IF(INDEX('EPM info från ansökningar'!A:AN,MATCH('Godkända ansökningar'!C:C,'EPM info från ansökningar'!A:A,0),9)=0,"",INDEX('EPM info från ansökningar'!A:AN,MATCH('Godkända ansökningar'!C:C,'EPM info från ansökningar'!A:A,0),9))</f>
        <v>Stockholms</v>
      </c>
      <c r="M159" t="str">
        <f>IF(INDEX('EPM info från ansökningar'!A:AN,MATCH('Godkända ansökningar'!C:C,'EPM info från ansökningar'!A:A,0),10)=0,"",INDEX('EPM info från ansökningar'!A:AN,MATCH('Godkända ansökningar'!C:C,'EPM info från ansökningar'!A:A,0),10))</f>
        <v/>
      </c>
      <c r="N159" t="str">
        <f>IF(INDEX('EPM info från ansökningar'!A:AN,MATCH('Godkända ansökningar'!C:C,'EPM info från ansökningar'!A:A,0),11)=0,"",INDEX('EPM info från ansökningar'!A:AN,MATCH('Godkända ansökningar'!C:C,'EPM info från ansökningar'!A:A,0),11))</f>
        <v/>
      </c>
      <c r="O159" t="str">
        <f>IF(INDEX('EPM info från ansökningar'!A:AN,MATCH('Godkända ansökningar'!C:C,'EPM info från ansökningar'!A:A,0),12)=0,"",INDEX('EPM info från ansökningar'!A:AN,MATCH('Godkända ansökningar'!C:C,'EPM info från ansökningar'!A:A,0),12))</f>
        <v/>
      </c>
      <c r="P159" s="63">
        <f>INDEX('EPM info från ansökningar'!A:AN,MATCH('Godkända ansökningar'!C:C,'EPM info från ansökningar'!A:A,0),33)</f>
        <v>43981</v>
      </c>
      <c r="Q159" s="63">
        <f>INDEX('EPM info från ansökningar'!A:AN,MATCH('Godkända ansökningar'!C:C,'EPM info från ansökningar'!A:A,0),35)</f>
        <v>44347</v>
      </c>
      <c r="R159" s="65">
        <f>INDEX('EPM info från ansökningar'!A:AN,MATCH('Godkända ansökningar'!C:C,'EPM info från ansökningar'!A:A,0),38)</f>
        <v>15</v>
      </c>
      <c r="S159" s="65" t="str">
        <f>INDEX('EPM info från ansökningar'!A:AN,MATCH('Godkända ansökningar'!C:C,'EPM info från ansökningar'!A:A,0),39)</f>
        <v>Nej</v>
      </c>
      <c r="T159" t="str">
        <f>INDEX('EPM info från ansökningar'!A:AN,MATCH('Godkända ansökningar'!C:C,'EPM info från ansökningar'!A:A,0),40)</f>
        <v>Nej</v>
      </c>
      <c r="U159" t="str">
        <f>INDEX('EPM diarie'!D:F,MATCH('Godkända ansökningar'!C:C,'EPM diarie'!D:D,0),3)</f>
        <v>Katarina Westling</v>
      </c>
    </row>
    <row r="160" spans="1:21" ht="14.25" x14ac:dyDescent="0.45">
      <c r="A160" s="34" t="s">
        <v>194</v>
      </c>
      <c r="B160" s="34" t="s">
        <v>195</v>
      </c>
      <c r="C160" s="34" t="s">
        <v>1195</v>
      </c>
      <c r="D160" s="34" t="s">
        <v>1196</v>
      </c>
      <c r="E160" s="41" t="str">
        <f>INDEX('EPM info från ansökningar'!A:AN,MATCH('Godkända ansökningar'!C:C,'EPM info från ansökningar'!A:A,0),29)</f>
        <v>Falck har initierat ett hälsovetenskapligt forskningsprojekt för att testa upp till 7 000 anställda i Danmark och Sverige för covid-19-antikroppar i syfte att utvärdera utvecklingen av befolkningsimmunitet.
Genom att testa för antikroppar kan vi få en bild av hur många anställda som har drabbats av viruset och som tros vara immuna. Testningen genomförs varannan vecka och möjliggör att förutsäga 
hur lång tid det tar att uppnå en allmän immunitet i befolkningen i de två länderna.
Projektet finansieras av Lundbeckstiftelsen med deltagande av forskare från danska sjukhus och universitet. Med verksamhet i två länder som har tagit olika politiska inriktningar till covid-19-utbrottet finns en unik möjlighet att jämföra studien över gränserna.
Forskningen syftar till att visa på immunitet bland mer eller mindre exponerade grupper, geografisk fördelning, ålder och kön.
 Deltagande i projektet är helt frivilligt.</v>
      </c>
      <c r="F160" s="34" t="s">
        <v>1198</v>
      </c>
      <c r="G160" s="33">
        <v>43985</v>
      </c>
      <c r="H160" s="34" t="s">
        <v>199</v>
      </c>
      <c r="I160" t="s">
        <v>175</v>
      </c>
      <c r="J160" t="str">
        <f>IF(INDEX('EPM info från ansökningar'!A:AN,MATCH('Godkända ansökningar'!C:C,'EPM info från ansökningar'!A:A,0),7)=0,"",INDEX('EPM info från ansökningar'!A:AN,MATCH('Godkända ansökningar'!C:C,'EPM info från ansökningar'!A:A,0),7))</f>
        <v/>
      </c>
      <c r="K160" t="str">
        <f>IF(INDEX('EPM info från ansökningar'!A:AN,MATCH('Godkända ansökningar'!C:C,'EPM info från ansökningar'!A:A,0),8)=0,"",INDEX('EPM info från ansökningar'!A:AN,MATCH('Godkända ansökningar'!C:C,'EPM info från ansökningar'!A:A,0),8))</f>
        <v/>
      </c>
      <c r="L160" t="str">
        <f>IF(INDEX('EPM info från ansökningar'!A:AN,MATCH('Godkända ansökningar'!C:C,'EPM info från ansökningar'!A:A,0),9)=0,"",INDEX('EPM info från ansökningar'!A:AN,MATCH('Godkända ansökningar'!C:C,'EPM info från ansökningar'!A:A,0),9))</f>
        <v/>
      </c>
      <c r="M160" t="str">
        <f>IF(INDEX('EPM info från ansökningar'!A:AN,MATCH('Godkända ansökningar'!C:C,'EPM info från ansökningar'!A:A,0),10)=0,"",INDEX('EPM info från ansökningar'!A:AN,MATCH('Godkända ansökningar'!C:C,'EPM info från ansökningar'!A:A,0),10))</f>
        <v/>
      </c>
      <c r="N160" t="str">
        <f>IF(INDEX('EPM info från ansökningar'!A:AN,MATCH('Godkända ansökningar'!C:C,'EPM info från ansökningar'!A:A,0),11)=0,"",INDEX('EPM info från ansökningar'!A:AN,MATCH('Godkända ansökningar'!C:C,'EPM info från ansökningar'!A:A,0),11))</f>
        <v/>
      </c>
      <c r="O160" t="str">
        <f>IF(INDEX('EPM info från ansökningar'!A:AN,MATCH('Godkända ansökningar'!C:C,'EPM info från ansökningar'!A:A,0),12)=0,"",INDEX('EPM info från ansökningar'!A:AN,MATCH('Godkända ansökningar'!C:C,'EPM info från ansökningar'!A:A,0),12))</f>
        <v/>
      </c>
      <c r="P160" s="63">
        <f>INDEX('EPM info från ansökningar'!A:AN,MATCH('Godkända ansökningar'!C:C,'EPM info från ansökningar'!A:A,0),33)</f>
        <v>43985</v>
      </c>
      <c r="Q160" s="63">
        <f>INDEX('EPM info från ansökningar'!A:AN,MATCH('Godkända ansökningar'!C:C,'EPM info från ansökningar'!A:A,0),35)</f>
        <v>44196</v>
      </c>
      <c r="R160" s="65">
        <f>INDEX('EPM info från ansökningar'!A:AN,MATCH('Godkända ansökningar'!C:C,'EPM info från ansökningar'!A:A,0),38)</f>
        <v>2000</v>
      </c>
      <c r="S160" s="65" t="str">
        <f>INDEX('EPM info från ansökningar'!A:AN,MATCH('Godkända ansökningar'!C:C,'EPM info från ansökningar'!A:A,0),39)</f>
        <v>Nej</v>
      </c>
      <c r="T160" t="str">
        <f>INDEX('EPM info från ansökningar'!A:AN,MATCH('Godkända ansökningar'!C:C,'EPM info från ansökningar'!A:A,0),40)</f>
        <v>Ja</v>
      </c>
      <c r="U160" t="str">
        <f>INDEX('EPM diarie'!D:F,MATCH('Godkända ansökningar'!C:C,'EPM diarie'!D:D,0),3)</f>
        <v>Jannie Laursen</v>
      </c>
    </row>
    <row r="161" spans="1:21" ht="14.25" x14ac:dyDescent="0.45">
      <c r="A161" s="34" t="s">
        <v>194</v>
      </c>
      <c r="B161" s="34" t="s">
        <v>195</v>
      </c>
      <c r="C161" s="34" t="s">
        <v>1199</v>
      </c>
      <c r="D161" s="34" t="s">
        <v>1200</v>
      </c>
      <c r="E161" s="41" t="str">
        <f>INDEX('EPM info från ansökningar'!A:AN,MATCH('Godkända ansökningar'!C:C,'EPM info från ansökningar'!A:A,0),29)</f>
        <v xml:space="preserve"> Bakgrund
COVID-19 infektion orsakar hos de svårast drabbade akut respiratoriskt distress syndrom (ARDS) där den bakomliggande mekanismen tros vara ett dåligt reglerat immunsvar, snarare än virusbördan i sig. Vid COVID-19 infektion ses hos de svårast sjuka en kraftig aktivering av koagulationssystemet och en ökad trombosrisk. Komplement är en viktig del av kroppens försvar mot virus, men oreglerat komplementsvar kan bidra till den kraftiga inflammatoriska reaktion som ses vid COVID-19 infektion.
Målsättning
-Att kunna definiera de temporala förloppen i hur koagulations- och komplement systemen aktiveras under COVID-19 infektion
- Att kunna hitta biomarkörer för allvarlig sjukdom och mortalitet
- Att kunna visa hur dessa biomarkörer skiljer sig åt mellan COVID-19 och icke-COVID-19 patienter
-Att kunna visa på skillnader i koagulations-och komplement aktivering mellan barn och vuxna 
Arbetsplan
Patienter som läggs in vid infektionskliniken SUS, Malmö, samt vid barnkliniken SUS, med säkerställd COVID-19 infektion, kommer att erbjudas deltagande I studien. Blodprov kommer att tas vid inläggning samt därefter regelbundet så länge patienten är inneliggande, dock vid maximalt 6 tillfällen. Vuxna patienter som misstänks för COVID-19 infektion men som vid provtagning visar sig vara negativa kommer också att erbjudas deltagande I studien. Blodprov kommer att analyseras avseende pro-och antikoagulanta faktorer, pro- och anti fibrinolytiska faktorer, trombocytrelaterade faktorer, inflammationsrelaterade faktoere samt komplementaktivitet.
Betydelse
Kunskap om hur koagulations- och komplement systemet aktiveras under COVID-19 infektion är nödvändig för att styra både blodförtunnande behandling och behandlingar riktade mot viruset i sig. Vår hypotes är att en överaktivering av komplement systemet är en viktig del av mekanismen bakom allvarlig sjukdom och om vi finner hållpunkter för detta, ger det stöd för att inleda kliniska försök med komplement hämmare, där atoxiska sådana redan finns på marknaden.</v>
      </c>
      <c r="F161" s="34" t="s">
        <v>105</v>
      </c>
      <c r="G161" s="33">
        <v>43999</v>
      </c>
      <c r="H161" s="34" t="s">
        <v>199</v>
      </c>
      <c r="I161" t="s">
        <v>166</v>
      </c>
      <c r="J161" t="str">
        <f>IF(INDEX('EPM info från ansökningar'!A:AN,MATCH('Godkända ansökningar'!C:C,'EPM info från ansökningar'!A:A,0),7)=0,"",INDEX('EPM info från ansökningar'!A:AN,MATCH('Godkända ansökningar'!C:C,'EPM info från ansökningar'!A:A,0),7))</f>
        <v/>
      </c>
      <c r="K161" t="str">
        <f>IF(INDEX('EPM info från ansökningar'!A:AN,MATCH('Godkända ansökningar'!C:C,'EPM info från ansökningar'!A:A,0),8)=0,"",INDEX('EPM info från ansökningar'!A:AN,MATCH('Godkända ansökningar'!C:C,'EPM info från ansökningar'!A:A,0),8))</f>
        <v/>
      </c>
      <c r="L161" t="str">
        <f>IF(INDEX('EPM info från ansökningar'!A:AN,MATCH('Godkända ansökningar'!C:C,'EPM info från ansökningar'!A:A,0),9)=0,"",INDEX('EPM info från ansökningar'!A:AN,MATCH('Godkända ansökningar'!C:C,'EPM info från ansökningar'!A:A,0),9))</f>
        <v/>
      </c>
      <c r="M161" t="str">
        <f>IF(INDEX('EPM info från ansökningar'!A:AN,MATCH('Godkända ansökningar'!C:C,'EPM info från ansökningar'!A:A,0),10)=0,"",INDEX('EPM info från ansökningar'!A:AN,MATCH('Godkända ansökningar'!C:C,'EPM info från ansökningar'!A:A,0),10))</f>
        <v/>
      </c>
      <c r="N161" t="str">
        <f>IF(INDEX('EPM info från ansökningar'!A:AN,MATCH('Godkända ansökningar'!C:C,'EPM info från ansökningar'!A:A,0),11)=0,"",INDEX('EPM info från ansökningar'!A:AN,MATCH('Godkända ansökningar'!C:C,'EPM info från ansökningar'!A:A,0),11))</f>
        <v/>
      </c>
      <c r="O161" t="str">
        <f>IF(INDEX('EPM info från ansökningar'!A:AN,MATCH('Godkända ansökningar'!C:C,'EPM info från ansökningar'!A:A,0),12)=0,"",INDEX('EPM info från ansökningar'!A:AN,MATCH('Godkända ansökningar'!C:C,'EPM info från ansökningar'!A:A,0),12))</f>
        <v>Södra</v>
      </c>
      <c r="P161" s="63">
        <f>INDEX('EPM info från ansökningar'!A:AN,MATCH('Godkända ansökningar'!C:C,'EPM info från ansökningar'!A:A,0),33)</f>
        <v>43999</v>
      </c>
      <c r="Q161" s="63">
        <f>INDEX('EPM info från ansökningar'!A:AN,MATCH('Godkända ansökningar'!C:C,'EPM info från ansökningar'!A:A,0),35)</f>
        <v>44561</v>
      </c>
      <c r="R161" s="65">
        <f>INDEX('EPM info från ansökningar'!A:AN,MATCH('Godkända ansökningar'!C:C,'EPM info från ansökningar'!A:A,0),38)</f>
        <v>100</v>
      </c>
      <c r="S161" s="65" t="str">
        <f>INDEX('EPM info från ansökningar'!A:AN,MATCH('Godkända ansökningar'!C:C,'EPM info från ansökningar'!A:A,0),39)</f>
        <v>Ja</v>
      </c>
      <c r="T161" t="str">
        <f>INDEX('EPM info från ansökningar'!A:AN,MATCH('Godkända ansökningar'!C:C,'EPM info från ansökningar'!A:A,0),40)</f>
        <v>Ja</v>
      </c>
      <c r="U161" t="str">
        <f>INDEX('EPM diarie'!D:F,MATCH('Godkända ansökningar'!C:C,'EPM diarie'!D:D,0),3)</f>
        <v>Eva Zetterberg</v>
      </c>
    </row>
    <row r="162" spans="1:21" ht="14.25" x14ac:dyDescent="0.45">
      <c r="A162" s="34" t="s">
        <v>194</v>
      </c>
      <c r="B162" s="34" t="s">
        <v>201</v>
      </c>
      <c r="C162" s="34" t="s">
        <v>1209</v>
      </c>
      <c r="D162" s="34" t="s">
        <v>1210</v>
      </c>
      <c r="E162" s="41" t="str">
        <f>INDEX('EPM info från ansökningar'!A:AN,MATCH('Godkända ansökningar'!C:C,'EPM info från ansökningar'!A:A,0),29)</f>
        <v>Vi vill samla prover från njursviktspatienter med kronisk hemodialysbehandling, och samtidig COVID-19 samt ta uppföljande prover efter 3 månader, för att se hur hemostasen påverkas av COVID-19 infektionen. Hittills finns inga studier med uppföljande hemostasmarkörer efter tillfrisknandet.
Bakgrund
Coronavirus disease (COVID-19) orsakas av viruset SARS-CoV-2. De första fallen med svår lunginflamation beskrevs i december 2019, och den 11 mars 2020 förklarade WHO att COVID-19 är en pandemi.
COVID-19 har visat sig relaterat till ökad risk för blodproppar, och koagulationsrubbningar bidrar till död vid allvarlig infektion
Koagulationsparametrar som kartlagts avvikande under COVID-19 infektion är förhöjd D-dimer som mått på fibrinnedbrytning, förhöjt antal trombocyter, förhöjt PK/INR som en bild i disseminerad 
intravasal koagulation(DIC), högre fibrin degradation produkt (FDP), fibrinogen, antitrombin.
Flertal av dessa rubbningar har visats kunna prediktera prognos för patienterna.
Kronisk njursvikt är vanligt och patienterna har en ökad risk för hjärtkärlsjukdom, och dessutom koagulationsrubbningar med en ökad risk för blodpropp och paradoxalt samtidigt ökad risk för blödning. Hemostasen är ett integrerat system där blodplättar, koagulationssystemet och fibrinolysen (systemet för att lösa upp bildade blodproppar), balanseras mot varandra. 
Hemostasrubbningar hos njursvikts patienter är relaterade till en ökad koagulationstendens, försämrad fibrinolys och paradoxalt samtidigt en risk för blödning.
Det var en tidsfråga innan de första fallen av COVID-19, skulle komma till Hemodialys (HD) mottagningarna i Sverige.
Dialys behandling är en kronisk livsuppehållande behandling med historiska rötter i Sverige genom Professor Nils Alwall, som anses ha utvecklat den första användbara dialysmaskinen på 40-50talet. 
Dialysbehandling kräver i regel antikoagulantia vid behandlingstillfället för att kunna genomföras, del pga blodets kontakt med plastmaterialen i dialysfiltren som aktiverar koagualationsystemet, men även på tidigare beskrivna ökad koagulationstendes hos njursviktspatienter.
När hemodialyspatienter insjuknat i COVID-19 , noterades snabbt att det krävdes påtagligt ökade doser av lågmolekylärt heparin, uppåt 25% dosökning, för att inte dialysfiltren skulle koagulera och sätta igen, trots att patienterna inte var påtagligt allmänpåverkade, och inte sjukhusvårdade. 
Blodet koagulerade påtagligt snabbt vid nålsättning inför dialysstart.
Detta ses inte kliniskt vid dialys under andra pågående allvarliga sjukdomar, sepsis, influensa, pneumoni mm
Behovet av den högre dosen antikoagulantia har kvarstått flera veckor efter att infektionen bedömts utläkt.</v>
      </c>
      <c r="F162" s="34" t="s">
        <v>586</v>
      </c>
      <c r="G162" s="33">
        <v>43985</v>
      </c>
      <c r="H162" s="34" t="s">
        <v>199</v>
      </c>
      <c r="I162" t="s">
        <v>162</v>
      </c>
      <c r="J162" t="str">
        <f>IF(INDEX('EPM info från ansökningar'!A:AN,MATCH('Godkända ansökningar'!C:C,'EPM info från ansökningar'!A:A,0),7)=0,"",INDEX('EPM info från ansökningar'!A:AN,MATCH('Godkända ansökningar'!C:C,'EPM info från ansökningar'!A:A,0),7))</f>
        <v/>
      </c>
      <c r="K162" t="str">
        <f>IF(INDEX('EPM info från ansökningar'!A:AN,MATCH('Godkända ansökningar'!C:C,'EPM info från ansökningar'!A:A,0),8)=0,"",INDEX('EPM info från ansökningar'!A:AN,MATCH('Godkända ansökningar'!C:C,'EPM info från ansökningar'!A:A,0),8))</f>
        <v>Uppsala-Örebro</v>
      </c>
      <c r="L162" t="str">
        <f>IF(INDEX('EPM info från ansökningar'!A:AN,MATCH('Godkända ansökningar'!C:C,'EPM info från ansökningar'!A:A,0),9)=0,"",INDEX('EPM info från ansökningar'!A:AN,MATCH('Godkända ansökningar'!C:C,'EPM info från ansökningar'!A:A,0),9))</f>
        <v/>
      </c>
      <c r="M162" t="str">
        <f>IF(INDEX('EPM info från ansökningar'!A:AN,MATCH('Godkända ansökningar'!C:C,'EPM info från ansökningar'!A:A,0),10)=0,"",INDEX('EPM info från ansökningar'!A:AN,MATCH('Godkända ansökningar'!C:C,'EPM info från ansökningar'!A:A,0),10))</f>
        <v/>
      </c>
      <c r="N162" t="str">
        <f>IF(INDEX('EPM info från ansökningar'!A:AN,MATCH('Godkända ansökningar'!C:C,'EPM info från ansökningar'!A:A,0),11)=0,"",INDEX('EPM info från ansökningar'!A:AN,MATCH('Godkända ansökningar'!C:C,'EPM info från ansökningar'!A:A,0),11))</f>
        <v/>
      </c>
      <c r="O162" t="str">
        <f>IF(INDEX('EPM info från ansökningar'!A:AN,MATCH('Godkända ansökningar'!C:C,'EPM info från ansökningar'!A:A,0),12)=0,"",INDEX('EPM info från ansökningar'!A:AN,MATCH('Godkända ansökningar'!C:C,'EPM info från ansökningar'!A:A,0),12))</f>
        <v/>
      </c>
      <c r="P162" s="63">
        <f>INDEX('EPM info från ansökningar'!A:AN,MATCH('Godkända ansökningar'!C:C,'EPM info från ansökningar'!A:A,0),33)</f>
        <v>43985</v>
      </c>
      <c r="Q162" s="63">
        <f>INDEX('EPM info från ansökningar'!A:AN,MATCH('Godkända ansökningar'!C:C,'EPM info från ansökningar'!A:A,0),35)</f>
        <v>44350</v>
      </c>
      <c r="R162" s="65">
        <f>INDEX('EPM info från ansökningar'!A:AN,MATCH('Godkända ansökningar'!C:C,'EPM info från ansökningar'!A:A,0),38)</f>
        <v>40</v>
      </c>
      <c r="S162" s="65" t="str">
        <f>INDEX('EPM info från ansökningar'!A:AN,MATCH('Godkända ansökningar'!C:C,'EPM info från ansökningar'!A:A,0),39)</f>
        <v>Nej</v>
      </c>
      <c r="T162" t="str">
        <f>INDEX('EPM info från ansökningar'!A:AN,MATCH('Godkända ansökningar'!C:C,'EPM info från ansökningar'!A:A,0),40)</f>
        <v>Nej</v>
      </c>
      <c r="U162" t="str">
        <f>INDEX('EPM diarie'!D:F,MATCH('Godkända ansökningar'!C:C,'EPM diarie'!D:D,0),3)</f>
        <v>Josefin Mörtberg</v>
      </c>
    </row>
    <row r="163" spans="1:21" ht="14.25" x14ac:dyDescent="0.45">
      <c r="A163" s="34" t="s">
        <v>194</v>
      </c>
      <c r="B163" s="34" t="s">
        <v>201</v>
      </c>
      <c r="C163" s="34" t="s">
        <v>1217</v>
      </c>
      <c r="D163" s="34" t="s">
        <v>1218</v>
      </c>
      <c r="E163" s="41" t="str">
        <f>INDEX('EPM info från ansökningar'!A:AN,MATCH('Godkända ansökningar'!C:C,'EPM info från ansökningar'!A:A,0),29)</f>
        <v>Vissa läkemedelsbehandlingar är kända för att ha oavsiktliga effekter på immunsystemet. Vissa kan ha en negativ inverkan i kampen mot Covid-19-infektion och måste undvikas för att hantera akut risk för infektion. Andra med immunförstärkande förmågor kan möjligen användas på ett förebyggande sätt för att begränsa spridningen och påverkan på individens hälsa. I själva verket kan användning av redan befintliga läkemedel som nya behandlingar för Covid-19 vara ett verkligt alternativ för ett snabbt svar i kampen mot nya sjukdomar. Läkemedelsutveckling tar vanligtvis mer än 10 år och misslyckas ofta i sena faser av kliniska studier. För närvarande övervägs flera etablerade läkemedel i kampen mot Covid-19. Behovet av studier med risk/nytta-perspektiv i denna Covid-19-pandemi är brådskande, inte minst för att informera beslut för både behandlande läkare, folkhälsomyndigheter samt högriskpersoner i den allmänna befolkningen. Den aktuella studien kommer att undersöka effekterna av vanliga läkemedel på risken och prognosen efter infektion av Covid-19 med hjälp av en metod baserad på nationella hälsoregister.</v>
      </c>
      <c r="F163" s="34" t="s">
        <v>211</v>
      </c>
      <c r="G163" s="33">
        <v>44005</v>
      </c>
      <c r="H163" s="34" t="s">
        <v>212</v>
      </c>
      <c r="I163" t="s">
        <v>166</v>
      </c>
      <c r="J163" t="str">
        <f>IF(INDEX('EPM info från ansökningar'!A:AN,MATCH('Godkända ansökningar'!C:C,'EPM info från ansökningar'!A:A,0),7)=0,"",INDEX('EPM info från ansökningar'!A:AN,MATCH('Godkända ansökningar'!C:C,'EPM info från ansökningar'!A:A,0),7))</f>
        <v/>
      </c>
      <c r="K163" t="str">
        <f>IF(INDEX('EPM info från ansökningar'!A:AN,MATCH('Godkända ansökningar'!C:C,'EPM info från ansökningar'!A:A,0),8)=0,"",INDEX('EPM info från ansökningar'!A:AN,MATCH('Godkända ansökningar'!C:C,'EPM info från ansökningar'!A:A,0),8))</f>
        <v/>
      </c>
      <c r="L163" t="str">
        <f>IF(INDEX('EPM info från ansökningar'!A:AN,MATCH('Godkända ansökningar'!C:C,'EPM info från ansökningar'!A:A,0),9)=0,"",INDEX('EPM info från ansökningar'!A:AN,MATCH('Godkända ansökningar'!C:C,'EPM info från ansökningar'!A:A,0),9))</f>
        <v/>
      </c>
      <c r="M163" t="str">
        <f>IF(INDEX('EPM info från ansökningar'!A:AN,MATCH('Godkända ansökningar'!C:C,'EPM info från ansökningar'!A:A,0),10)=0,"",INDEX('EPM info från ansökningar'!A:AN,MATCH('Godkända ansökningar'!C:C,'EPM info från ansökningar'!A:A,0),10))</f>
        <v/>
      </c>
      <c r="N163" t="str">
        <f>IF(INDEX('EPM info från ansökningar'!A:AN,MATCH('Godkända ansökningar'!C:C,'EPM info från ansökningar'!A:A,0),11)=0,"",INDEX('EPM info från ansökningar'!A:AN,MATCH('Godkända ansökningar'!C:C,'EPM info från ansökningar'!A:A,0),11))</f>
        <v/>
      </c>
      <c r="O163" t="str">
        <f>IF(INDEX('EPM info från ansökningar'!A:AN,MATCH('Godkända ansökningar'!C:C,'EPM info från ansökningar'!A:A,0),12)=0,"",INDEX('EPM info från ansökningar'!A:AN,MATCH('Godkända ansökningar'!C:C,'EPM info från ansökningar'!A:A,0),12))</f>
        <v>Södra</v>
      </c>
      <c r="P163" s="63">
        <f>INDEX('EPM info från ansökningar'!A:AN,MATCH('Godkända ansökningar'!C:C,'EPM info från ansökningar'!A:A,0),33)</f>
        <v>44005</v>
      </c>
      <c r="Q163" s="63">
        <f>INDEX('EPM info från ansökningar'!A:AN,MATCH('Godkända ansökningar'!C:C,'EPM info från ansökningar'!A:A,0),35)</f>
        <v>44362</v>
      </c>
      <c r="R163" s="65">
        <f>INDEX('EPM info från ansökningar'!A:AN,MATCH('Godkända ansökningar'!C:C,'EPM info från ansökningar'!A:A,0),38)</f>
        <v>30000</v>
      </c>
      <c r="S163" s="65" t="str">
        <f>INDEX('EPM info från ansökningar'!A:AN,MATCH('Godkända ansökningar'!C:C,'EPM info från ansökningar'!A:A,0),39)</f>
        <v>Ja</v>
      </c>
      <c r="T163" t="str">
        <f>INDEX('EPM info från ansökningar'!A:AN,MATCH('Godkända ansökningar'!C:C,'EPM info från ansökningar'!A:A,0),40)</f>
        <v>Ja</v>
      </c>
      <c r="U163" t="str">
        <f>INDEX('EPM diarie'!D:F,MATCH('Godkända ansökningar'!C:C,'EPM diarie'!D:D,0),3)</f>
        <v>Hakan Olsson</v>
      </c>
    </row>
    <row r="164" spans="1:21" ht="14.25" x14ac:dyDescent="0.45">
      <c r="A164" s="34" t="s">
        <v>194</v>
      </c>
      <c r="B164" s="34" t="s">
        <v>201</v>
      </c>
      <c r="C164" s="34" t="s">
        <v>1223</v>
      </c>
      <c r="D164" s="34" t="s">
        <v>1224</v>
      </c>
      <c r="E164" s="41" t="e">
        <f>INDEX('EPM info från ansökningar'!A:AN,MATCH('Godkända ansökningar'!C:C,'EPM info från ansökningar'!A:A,0),29)</f>
        <v>#N/A</v>
      </c>
      <c r="F164" s="34" t="s">
        <v>52</v>
      </c>
      <c r="G164" s="33">
        <v>44083</v>
      </c>
      <c r="H164" s="34" t="s">
        <v>212</v>
      </c>
      <c r="I164" t="s">
        <v>163</v>
      </c>
      <c r="J164" t="e">
        <f>IF(INDEX('EPM info från ansökningar'!A:AN,MATCH('Godkända ansökningar'!C:C,'EPM info från ansökningar'!A:A,0),7)=0,"",INDEX('EPM info från ansökningar'!A:AN,MATCH('Godkända ansökningar'!C:C,'EPM info från ansökningar'!A:A,0),7))</f>
        <v>#N/A</v>
      </c>
      <c r="K164" t="e">
        <f>IF(INDEX('EPM info från ansökningar'!A:AN,MATCH('Godkända ansökningar'!C:C,'EPM info från ansökningar'!A:A,0),8)=0,"",INDEX('EPM info från ansökningar'!A:AN,MATCH('Godkända ansökningar'!C:C,'EPM info från ansökningar'!A:A,0),8))</f>
        <v>#N/A</v>
      </c>
      <c r="L164" t="e">
        <f>IF(INDEX('EPM info från ansökningar'!A:AN,MATCH('Godkända ansökningar'!C:C,'EPM info från ansökningar'!A:A,0),9)=0,"",INDEX('EPM info från ansökningar'!A:AN,MATCH('Godkända ansökningar'!C:C,'EPM info från ansökningar'!A:A,0),9))</f>
        <v>#N/A</v>
      </c>
      <c r="M164" t="e">
        <f>IF(INDEX('EPM info från ansökningar'!A:AN,MATCH('Godkända ansökningar'!C:C,'EPM info från ansökningar'!A:A,0),10)=0,"",INDEX('EPM info från ansökningar'!A:AN,MATCH('Godkända ansökningar'!C:C,'EPM info från ansökningar'!A:A,0),10))</f>
        <v>#N/A</v>
      </c>
      <c r="N164" t="e">
        <f>IF(INDEX('EPM info från ansökningar'!A:AN,MATCH('Godkända ansökningar'!C:C,'EPM info från ansökningar'!A:A,0),11)=0,"",INDEX('EPM info från ansökningar'!A:AN,MATCH('Godkända ansökningar'!C:C,'EPM info från ansökningar'!A:A,0),11))</f>
        <v>#N/A</v>
      </c>
      <c r="O164" t="e">
        <f>IF(INDEX('EPM info från ansökningar'!A:AN,MATCH('Godkända ansökningar'!C:C,'EPM info från ansökningar'!A:A,0),12)=0,"",INDEX('EPM info från ansökningar'!A:AN,MATCH('Godkända ansökningar'!C:C,'EPM info från ansökningar'!A:A,0),12))</f>
        <v>#N/A</v>
      </c>
      <c r="P164" s="63" t="e">
        <f>INDEX('EPM info från ansökningar'!A:AN,MATCH('Godkända ansökningar'!C:C,'EPM info från ansökningar'!A:A,0),33)</f>
        <v>#N/A</v>
      </c>
      <c r="Q164" s="63" t="e">
        <f>INDEX('EPM info från ansökningar'!A:AN,MATCH('Godkända ansökningar'!C:C,'EPM info från ansökningar'!A:A,0),35)</f>
        <v>#N/A</v>
      </c>
      <c r="R164" s="65" t="e">
        <f>INDEX('EPM info från ansökningar'!A:AN,MATCH('Godkända ansökningar'!C:C,'EPM info från ansökningar'!A:A,0),38)</f>
        <v>#N/A</v>
      </c>
      <c r="S164" s="65" t="e">
        <f>INDEX('EPM info från ansökningar'!A:AN,MATCH('Godkända ansökningar'!C:C,'EPM info från ansökningar'!A:A,0),39)</f>
        <v>#N/A</v>
      </c>
      <c r="T164" t="e">
        <f>INDEX('EPM info från ansökningar'!A:AN,MATCH('Godkända ansökningar'!C:C,'EPM info från ansökningar'!A:A,0),40)</f>
        <v>#N/A</v>
      </c>
      <c r="U164" t="str">
        <f>INDEX('EPM diarie'!D:F,MATCH('Godkända ansökningar'!C:C,'EPM diarie'!D:D,0),3)</f>
        <v>Martin Nordberg</v>
      </c>
    </row>
    <row r="165" spans="1:21" ht="14.25" x14ac:dyDescent="0.45">
      <c r="A165" s="34" t="s">
        <v>194</v>
      </c>
      <c r="B165" s="34" t="s">
        <v>195</v>
      </c>
      <c r="C165" s="34" t="s">
        <v>1232</v>
      </c>
      <c r="D165" s="34" t="s">
        <v>1233</v>
      </c>
      <c r="E165" s="41" t="str">
        <f>INDEX('EPM info från ansökningar'!A:AN,MATCH('Godkända ansökningar'!C:C,'EPM info från ansökningar'!A:A,0),29)</f>
        <v>Sjukdomen Covid-19, orsakad av ett virus benämnt SARS-CoV-2, spred sig i början av 2020 över världen och blev klassad som en pandemi. Sjukdomen drabbar i huvudsak vuxna, där den äldre befolkningen har pekats ut som en särskild riskgrupp. Viruset angriper ofta lungorna, vilket resulterar i andningssvårigheter pga nedsatt syresättning. I svåra fall kräver tillståndet sjukhusvård. Många tvingas genomgå intensivvård med behov av syrgasbehandling eller respiratorvård. Såväl sjukdomen i sig, som den ofta långa intensivvården, kan ge upphov till komplikationer såsom tromboser, njur-/leverpåverkan, muskelsvaghet, trötthet, depression och ångest. Vid Akademiska sjukhuset har en särskild avdelning inrättas för rehabilitering i den akuta fasen av Covid-19, dvs medan patienten fortfarande är smittsam. Covid-19 är en helt ny sjukdom och det finns i stort sett ingen kunskap om dess efterförlopp, tiden det tar för återhämtning och om den ser olika ut för olika personer. Kunskapen är också knapphändig vad gäller behovet av rehabilitering och hur denna ska planeras.
Syftet med studien är att studera återhämtning och behov av rehabilitering efter specialiserad sjukhusvård till följd av Covid-19. Den främsta målsättningen är att förstå vilka faktorer som förklarar olika mönster av återhämtning över tid och hur rehabiliteringsbehov i framtiden ska kunna förutsägas och planeras med utgångspunkt från sådan kunskap.
Personer som vårdas på Covid-19-avdelning för akutrehabilitering vid Akademiska sjukhuset tillfrågas om deltagande i samband med att de aktualiseras för utskrivning. De som samtycker undersöks och testas vid sammanlagt fem tillfällen: vid utskrivningen samt 1, 3, 6 och 12 månader därefter. Data samlas in med hjälp av intervjuer, formulär, ett kognitivt test och tre fysiska tester. Data inhämtas även från socialförsäkringsregistret. Medicinska data och data relaterad till vårdtiden inhämtas från patientjournalen. En bio-psyko-social karaktärisering görs för att ta reda på hur deltagarnas hälsotillstånd utvecklas över tid. Analyser av mönster för återhämtning över tid, rehabiliteringsbehov och utfall av insatt rehabilitering samt prediktorer för detta kommer vara de viktigaste resultaten av denna studie.</v>
      </c>
      <c r="F165" s="34" t="s">
        <v>157</v>
      </c>
      <c r="G165" s="33">
        <v>43999</v>
      </c>
      <c r="H165" s="34" t="s">
        <v>212</v>
      </c>
      <c r="I165" t="s">
        <v>162</v>
      </c>
      <c r="J165" t="str">
        <f>IF(INDEX('EPM info från ansökningar'!A:AN,MATCH('Godkända ansökningar'!C:C,'EPM info från ansökningar'!A:A,0),7)=0,"",INDEX('EPM info från ansökningar'!A:AN,MATCH('Godkända ansökningar'!C:C,'EPM info från ansökningar'!A:A,0),7))</f>
        <v/>
      </c>
      <c r="K165" t="str">
        <f>IF(INDEX('EPM info från ansökningar'!A:AN,MATCH('Godkända ansökningar'!C:C,'EPM info från ansökningar'!A:A,0),8)=0,"",INDEX('EPM info från ansökningar'!A:AN,MATCH('Godkända ansökningar'!C:C,'EPM info från ansökningar'!A:A,0),8))</f>
        <v>Uppsala-Örebro</v>
      </c>
      <c r="L165" t="str">
        <f>IF(INDEX('EPM info från ansökningar'!A:AN,MATCH('Godkända ansökningar'!C:C,'EPM info från ansökningar'!A:A,0),9)=0,"",INDEX('EPM info från ansökningar'!A:AN,MATCH('Godkända ansökningar'!C:C,'EPM info från ansökningar'!A:A,0),9))</f>
        <v/>
      </c>
      <c r="M165" t="str">
        <f>IF(INDEX('EPM info från ansökningar'!A:AN,MATCH('Godkända ansökningar'!C:C,'EPM info från ansökningar'!A:A,0),10)=0,"",INDEX('EPM info från ansökningar'!A:AN,MATCH('Godkända ansökningar'!C:C,'EPM info från ansökningar'!A:A,0),10))</f>
        <v/>
      </c>
      <c r="N165" t="str">
        <f>IF(INDEX('EPM info från ansökningar'!A:AN,MATCH('Godkända ansökningar'!C:C,'EPM info från ansökningar'!A:A,0),11)=0,"",INDEX('EPM info från ansökningar'!A:AN,MATCH('Godkända ansökningar'!C:C,'EPM info från ansökningar'!A:A,0),11))</f>
        <v/>
      </c>
      <c r="O165" t="str">
        <f>IF(INDEX('EPM info från ansökningar'!A:AN,MATCH('Godkända ansökningar'!C:C,'EPM info från ansökningar'!A:A,0),12)=0,"",INDEX('EPM info från ansökningar'!A:AN,MATCH('Godkända ansökningar'!C:C,'EPM info från ansökningar'!A:A,0),12))</f>
        <v/>
      </c>
      <c r="P165" s="63">
        <f>INDEX('EPM info från ansökningar'!A:AN,MATCH('Godkända ansökningar'!C:C,'EPM info från ansökningar'!A:A,0),33)</f>
        <v>43999</v>
      </c>
      <c r="Q165" s="63" t="str">
        <f>INDEX('EPM info från ansökningar'!A:AN,MATCH('Godkända ansökningar'!C:C,'EPM info från ansökningar'!A:A,0),35)</f>
        <v>Oklart</v>
      </c>
      <c r="R165" s="65" t="str">
        <f>INDEX('EPM info från ansökningar'!A:AN,MATCH('Godkända ansökningar'!C:C,'EPM info från ansökningar'!A:A,0),38)</f>
        <v>Oklart</v>
      </c>
      <c r="S165" s="65" t="str">
        <f>INDEX('EPM info från ansökningar'!A:AN,MATCH('Godkända ansökningar'!C:C,'EPM info från ansökningar'!A:A,0),39)</f>
        <v>Nej</v>
      </c>
      <c r="T165" t="str">
        <f>INDEX('EPM info från ansökningar'!A:AN,MATCH('Godkända ansökningar'!C:C,'EPM info från ansökningar'!A:A,0),40)</f>
        <v>Ja</v>
      </c>
      <c r="U165" t="str">
        <f>INDEX('EPM diarie'!D:F,MATCH('Godkända ansökningar'!C:C,'EPM diarie'!D:D,0),3)</f>
        <v>Pernilla Åsenlöf</v>
      </c>
    </row>
    <row r="166" spans="1:21" ht="14.25" x14ac:dyDescent="0.45">
      <c r="A166" s="34" t="s">
        <v>194</v>
      </c>
      <c r="B166" s="34" t="s">
        <v>201</v>
      </c>
      <c r="C166" s="34" t="s">
        <v>1235</v>
      </c>
      <c r="D166" s="34" t="s">
        <v>1236</v>
      </c>
      <c r="E166" s="41" t="str">
        <f>INDEX('EPM info från ansökningar'!A:AN,MATCH('Godkända ansökningar'!C:C,'EPM info från ansökningar'!A:A,0),29)</f>
        <v>Icke publicerade data och kliniska erfarenheter från flera sjukhus talar för att det verkar finnas en neurologisk (hjärn) påverkan hos en tämligen stor andel intensivvårdade covid-19-patienter. Det finns ett
mindre antal studier som har visat neurologiska manifestationer och komplikationer vid covid-19 men området är än så länge endast studerat i begränsad utsträckning. En nyligen påbörjad rutinmässig
provtagning av hjärnskademarkörerna NSE samt S100b i blod hos covid-19-patienter vårdade inom intensivvården på Karolinska Universitetssjukhuset har visat att en stor andel patienter har förhöjda värden. På Karolinska Universitetssjukhuset används sedan länge hjärnskademarkörer vid hjärnskada orsakad av syrebrist samt vid traumatisk hjärnskada. Föreslagna möjliga förklaringar till hjärnskador vid covid-19 är bland annat infektion i centrala nervsystemet, inflammation, proppar i hjärnans kärl, svullnad
av hjärnan och nedsatt syresättning. Flera av dessa är potentiellt möjliga att förebygga och behandla och vissa av dem kan direkt och indirekt påverkas av andra behandlingsstrategier inom intensivvården. Vi avser nu studera förekomsten av stegrade hjärnskademarkörer hos Covid-19 patienter vårdade inom
intensivvården på Karolinska Universitetssjukhuset, i syfte att kartlägga och generera hypoteser kring förekomsten och orsaken till hjärnskador vid Covid-19.</v>
      </c>
      <c r="F166" s="34" t="s">
        <v>235</v>
      </c>
      <c r="G166" s="33">
        <v>43999</v>
      </c>
      <c r="H166" s="34" t="s">
        <v>212</v>
      </c>
      <c r="I166" t="s">
        <v>163</v>
      </c>
      <c r="J166" t="str">
        <f>IF(INDEX('EPM info från ansökningar'!A:AN,MATCH('Godkända ansökningar'!C:C,'EPM info från ansökningar'!A:A,0),7)=0,"",INDEX('EPM info från ansökningar'!A:AN,MATCH('Godkända ansökningar'!C:C,'EPM info från ansökningar'!A:A,0),7))</f>
        <v/>
      </c>
      <c r="K166" t="str">
        <f>IF(INDEX('EPM info från ansökningar'!A:AN,MATCH('Godkända ansökningar'!C:C,'EPM info från ansökningar'!A:A,0),8)=0,"",INDEX('EPM info från ansökningar'!A:AN,MATCH('Godkända ansökningar'!C:C,'EPM info från ansökningar'!A:A,0),8))</f>
        <v/>
      </c>
      <c r="L166" t="str">
        <f>IF(INDEX('EPM info från ansökningar'!A:AN,MATCH('Godkända ansökningar'!C:C,'EPM info från ansökningar'!A:A,0),9)=0,"",INDEX('EPM info från ansökningar'!A:AN,MATCH('Godkända ansökningar'!C:C,'EPM info från ansökningar'!A:A,0),9))</f>
        <v>Stockholms</v>
      </c>
      <c r="M166" t="str">
        <f>IF(INDEX('EPM info från ansökningar'!A:AN,MATCH('Godkända ansökningar'!C:C,'EPM info från ansökningar'!A:A,0),10)=0,"",INDEX('EPM info från ansökningar'!A:AN,MATCH('Godkända ansökningar'!C:C,'EPM info från ansökningar'!A:A,0),10))</f>
        <v/>
      </c>
      <c r="N166" t="str">
        <f>IF(INDEX('EPM info från ansökningar'!A:AN,MATCH('Godkända ansökningar'!C:C,'EPM info från ansökningar'!A:A,0),11)=0,"",INDEX('EPM info från ansökningar'!A:AN,MATCH('Godkända ansökningar'!C:C,'EPM info från ansökningar'!A:A,0),11))</f>
        <v/>
      </c>
      <c r="O166" t="str">
        <f>IF(INDEX('EPM info från ansökningar'!A:AN,MATCH('Godkända ansökningar'!C:C,'EPM info från ansökningar'!A:A,0),12)=0,"",INDEX('EPM info från ansökningar'!A:AN,MATCH('Godkända ansökningar'!C:C,'EPM info från ansökningar'!A:A,0),12))</f>
        <v/>
      </c>
      <c r="P166" s="63">
        <f>INDEX('EPM info från ansökningar'!A:AN,MATCH('Godkända ansökningar'!C:C,'EPM info från ansökningar'!A:A,0),33)</f>
        <v>43981</v>
      </c>
      <c r="Q166" s="63">
        <f>INDEX('EPM info från ansökningar'!A:AN,MATCH('Godkända ansökningar'!C:C,'EPM info från ansökningar'!A:A,0),35)</f>
        <v>44196</v>
      </c>
      <c r="R166" s="65">
        <f>INDEX('EPM info från ansökningar'!A:AN,MATCH('Godkända ansökningar'!C:C,'EPM info från ansökningar'!A:A,0),38)</f>
        <v>700</v>
      </c>
      <c r="S166" s="65" t="str">
        <f>INDEX('EPM info från ansökningar'!A:AN,MATCH('Godkända ansökningar'!C:C,'EPM info från ansökningar'!A:A,0),39)</f>
        <v>Nej</v>
      </c>
      <c r="T166" t="str">
        <f>INDEX('EPM info från ansökningar'!A:AN,MATCH('Godkända ansökningar'!C:C,'EPM info från ansökningar'!A:A,0),40)</f>
        <v>Ja</v>
      </c>
      <c r="U166" t="str">
        <f>INDEX('EPM diarie'!D:F,MATCH('Godkända ansökningar'!C:C,'EPM diarie'!D:D,0),3)</f>
        <v>Charith Cooray</v>
      </c>
    </row>
    <row r="167" spans="1:21" ht="14.25" x14ac:dyDescent="0.45">
      <c r="A167" s="34" t="s">
        <v>194</v>
      </c>
      <c r="B167" s="34" t="s">
        <v>195</v>
      </c>
      <c r="C167" s="34" t="s">
        <v>1238</v>
      </c>
      <c r="D167" s="34" t="s">
        <v>1239</v>
      </c>
      <c r="E167" s="41" t="str">
        <f>INDEX('EPM info från ansökningar'!A:AN,MATCH('Godkända ansökningar'!C:C,'EPM info från ansökningar'!A:A,0),29)</f>
        <v>Den globala pandemin med coronavirus och sjukdomen COVID-19 utgör ett hot mot folkhälsan med svår sjukdom och ökad dödlighet, samt risk för kvarstående hälsoeffekter efter genomgången infektion. 
Vi har i BAMSE-projektet följt 4089 deltagare i Stockholm från födseln och upp till vuxenålder med regelbundna enkäter kring livsstil (t.ex. kost, rökvanor), miljöfaktorer (t.ex. luftföroreningar) och sjukdomsförekomst, samt kliniska undersökningar med mätning av längd, vikt, lungfunktion, blodtryck och även blodprovstagning för immunologiska och genetiska prover. Den senaste uppföljningen slutfördes i juni 2019 då deltagarna var 20--24 år gamla. Totalt deltog 75% av originalkohorten i denna uppföljning (n=3064, nedan kallad BAMSE24-uppföljningen).  
Syftet med den nu föreslagna studien är att i BAMSE-kohorten undersöka utveckling av immunitet och kliniska, miljö- och livsstilsrelaterade samt genetiska/immunologiska faktorer kopplat till COVID-19 infektion. Vi planerar även att undersöka vilka konsekvenser genomgången infektion har för immunitet och immunförsvar, lungfunktion och lungsjukdom samt livskvalité och psykisk ohälsa.  
Samtliga deltagare i BAMSE24-uppföljningen kommer att bjudas in till att delta i studien. Datainsamling kommer att ske i tre faser. Fas 1) webbenkät besvaras och självadministrerat blodprov lämnas på filterpapper; Fas 2) klinisk undersökning med mätning av bl.a. blodtryck, lungfunktion och blodprovstagning för immunologiska biomarkörer: Fas 3) webbenkät och blodprov som i Fas 1. Dessutom kommer vi inhämta data på läkemedels- och vårdkonsumtion via register (se punkt 10.1).
Projektet utgör en unik möjlighet att studera kortsiktiga och långsiktiga medicinska och psykiska konsekvenser av genomgången coronavirusinfektion, tack vare nyligen insamlade data, blodprov och lungfunktionsmätningar från 2019 att jämföra med. Vid den senaste uppföljningen genomfördes även avancerade immunologiska analyser som kan ge förståelse kring varför en del unga vuxna drabbas svårare av COVID-19 infektion. Vi har också möjlighet att undersöka om de riskfaktorer som bedöms vara av betydelse för äldre individer, dvs, fetma, hjärtkärlsjukdom, kronisk lungsjukdom, rökning och luftföroreningar, också påverkar sjukdomen hos unga vuxna.</v>
      </c>
      <c r="F167" s="34" t="s">
        <v>52</v>
      </c>
      <c r="G167" s="33">
        <v>44033</v>
      </c>
      <c r="H167" s="34" t="s">
        <v>212</v>
      </c>
      <c r="I167" t="s">
        <v>163</v>
      </c>
      <c r="J167" t="str">
        <f>IF(INDEX('EPM info från ansökningar'!A:AN,MATCH('Godkända ansökningar'!C:C,'EPM info från ansökningar'!A:A,0),7)=0,"",INDEX('EPM info från ansökningar'!A:AN,MATCH('Godkända ansökningar'!C:C,'EPM info från ansökningar'!A:A,0),7))</f>
        <v/>
      </c>
      <c r="K167" t="str">
        <f>IF(INDEX('EPM info från ansökningar'!A:AN,MATCH('Godkända ansökningar'!C:C,'EPM info från ansökningar'!A:A,0),8)=0,"",INDEX('EPM info från ansökningar'!A:AN,MATCH('Godkända ansökningar'!C:C,'EPM info från ansökningar'!A:A,0),8))</f>
        <v/>
      </c>
      <c r="L167" t="str">
        <f>IF(INDEX('EPM info från ansökningar'!A:AN,MATCH('Godkända ansökningar'!C:C,'EPM info från ansökningar'!A:A,0),9)=0,"",INDEX('EPM info från ansökningar'!A:AN,MATCH('Godkända ansökningar'!C:C,'EPM info från ansökningar'!A:A,0),9))</f>
        <v>Stockholms</v>
      </c>
      <c r="M167" t="str">
        <f>IF(INDEX('EPM info från ansökningar'!A:AN,MATCH('Godkända ansökningar'!C:C,'EPM info från ansökningar'!A:A,0),10)=0,"",INDEX('EPM info från ansökningar'!A:AN,MATCH('Godkända ansökningar'!C:C,'EPM info från ansökningar'!A:A,0),10))</f>
        <v/>
      </c>
      <c r="N167" t="str">
        <f>IF(INDEX('EPM info från ansökningar'!A:AN,MATCH('Godkända ansökningar'!C:C,'EPM info från ansökningar'!A:A,0),11)=0,"",INDEX('EPM info från ansökningar'!A:AN,MATCH('Godkända ansökningar'!C:C,'EPM info från ansökningar'!A:A,0),11))</f>
        <v/>
      </c>
      <c r="O167" t="str">
        <f>IF(INDEX('EPM info från ansökningar'!A:AN,MATCH('Godkända ansökningar'!C:C,'EPM info från ansökningar'!A:A,0),12)=0,"",INDEX('EPM info från ansökningar'!A:AN,MATCH('Godkända ansökningar'!C:C,'EPM info från ansökningar'!A:A,0),12))</f>
        <v/>
      </c>
      <c r="P167" s="63">
        <f>INDEX('EPM info från ansökningar'!A:AN,MATCH('Godkända ansökningar'!C:C,'EPM info från ansökningar'!A:A,0),33)</f>
        <v>44043</v>
      </c>
      <c r="Q167" s="63">
        <f>INDEX('EPM info från ansökningar'!A:AN,MATCH('Godkända ansökningar'!C:C,'EPM info från ansökningar'!A:A,0),35)</f>
        <v>44926</v>
      </c>
      <c r="R167" s="65">
        <f>INDEX('EPM info från ansökningar'!A:AN,MATCH('Godkända ansökningar'!C:C,'EPM info från ansökningar'!A:A,0),38)</f>
        <v>3064</v>
      </c>
      <c r="S167" s="65" t="str">
        <f>INDEX('EPM info från ansökningar'!A:AN,MATCH('Godkända ansökningar'!C:C,'EPM info från ansökningar'!A:A,0),39)</f>
        <v>Nej</v>
      </c>
      <c r="T167" t="str">
        <f>INDEX('EPM info från ansökningar'!A:AN,MATCH('Godkända ansökningar'!C:C,'EPM info från ansökningar'!A:A,0),40)</f>
        <v>Ja</v>
      </c>
      <c r="U167" t="str">
        <f>INDEX('EPM diarie'!D:F,MATCH('Godkända ansökningar'!C:C,'EPM diarie'!D:D,0),3)</f>
        <v>Erik Melen</v>
      </c>
    </row>
    <row r="168" spans="1:21" ht="14.25" x14ac:dyDescent="0.45">
      <c r="A168" s="34" t="s">
        <v>194</v>
      </c>
      <c r="B168" s="34" t="s">
        <v>195</v>
      </c>
      <c r="C168" s="34" t="s">
        <v>1246</v>
      </c>
      <c r="D168" s="34" t="s">
        <v>1247</v>
      </c>
      <c r="E168" s="41" t="str">
        <f>INDEX('EPM info från ansökningar'!A:AN,MATCH('Godkända ansökningar'!C:C,'EPM info från ansökningar'!A:A,0),29)</f>
        <v>Anställda vid 5 vårdcentraler i Göteborgsområdet följs månadsvis under ett halvår avseende utveckling av antikroppar mot viruset SARS-CoV-2 under pågående Covid-19 pandemi. Nivåerna av IgA och IgG antikroppar i blod och hur länge de finns kvar i blodet ställs i relation till eventuellt insjuknande i Covid-19 och symtomutveckling. De studiedeltagare som utvecklat antikroppar mot viruset lämnar extra blodprov för analys av de celler som förmedlar så kallat immunologiskt minne mot viruset.</v>
      </c>
      <c r="F168" s="34" t="s">
        <v>287</v>
      </c>
      <c r="G168" s="33">
        <v>44004</v>
      </c>
      <c r="H168" s="34" t="s">
        <v>212</v>
      </c>
      <c r="I168" t="s">
        <v>165</v>
      </c>
      <c r="J168" t="str">
        <f>IF(INDEX('EPM info från ansökningar'!A:AN,MATCH('Godkända ansökningar'!C:C,'EPM info från ansökningar'!A:A,0),7)=0,"",INDEX('EPM info från ansökningar'!A:AN,MATCH('Godkända ansökningar'!C:C,'EPM info från ansökningar'!A:A,0),7))</f>
        <v/>
      </c>
      <c r="K168" t="str">
        <f>IF(INDEX('EPM info från ansökningar'!A:AN,MATCH('Godkända ansökningar'!C:C,'EPM info från ansökningar'!A:A,0),8)=0,"",INDEX('EPM info från ansökningar'!A:AN,MATCH('Godkända ansökningar'!C:C,'EPM info från ansökningar'!A:A,0),8))</f>
        <v/>
      </c>
      <c r="L168" t="str">
        <f>IF(INDEX('EPM info från ansökningar'!A:AN,MATCH('Godkända ansökningar'!C:C,'EPM info från ansökningar'!A:A,0),9)=0,"",INDEX('EPM info från ansökningar'!A:AN,MATCH('Godkända ansökningar'!C:C,'EPM info från ansökningar'!A:A,0),9))</f>
        <v/>
      </c>
      <c r="M168" t="str">
        <f>IF(INDEX('EPM info från ansökningar'!A:AN,MATCH('Godkända ansökningar'!C:C,'EPM info från ansökningar'!A:A,0),10)=0,"",INDEX('EPM info från ansökningar'!A:AN,MATCH('Godkända ansökningar'!C:C,'EPM info från ansökningar'!A:A,0),10))</f>
        <v/>
      </c>
      <c r="N168" t="str">
        <f>IF(INDEX('EPM info från ansökningar'!A:AN,MATCH('Godkända ansökningar'!C:C,'EPM info från ansökningar'!A:A,0),11)=0,"",INDEX('EPM info från ansökningar'!A:AN,MATCH('Godkända ansökningar'!C:C,'EPM info från ansökningar'!A:A,0),11))</f>
        <v>Västra</v>
      </c>
      <c r="O168" t="str">
        <f>IF(INDEX('EPM info från ansökningar'!A:AN,MATCH('Godkända ansökningar'!C:C,'EPM info från ansökningar'!A:A,0),12)=0,"",INDEX('EPM info från ansökningar'!A:AN,MATCH('Godkända ansökningar'!C:C,'EPM info från ansökningar'!A:A,0),12))</f>
        <v/>
      </c>
      <c r="P168" s="63">
        <f>INDEX('EPM info från ansökningar'!A:AN,MATCH('Godkända ansökningar'!C:C,'EPM info från ansökningar'!A:A,0),33)</f>
        <v>44004</v>
      </c>
      <c r="Q168" s="63">
        <f>INDEX('EPM info från ansökningar'!A:AN,MATCH('Godkända ansökningar'!C:C,'EPM info från ansökningar'!A:A,0),35)</f>
        <v>44369</v>
      </c>
      <c r="R168" s="65">
        <f>INDEX('EPM info från ansökningar'!A:AN,MATCH('Godkända ansökningar'!C:C,'EPM info från ansökningar'!A:A,0),38)</f>
        <v>150</v>
      </c>
      <c r="S168" s="65" t="str">
        <f>INDEX('EPM info från ansökningar'!A:AN,MATCH('Godkända ansökningar'!C:C,'EPM info från ansökningar'!A:A,0),39)</f>
        <v>Nej</v>
      </c>
      <c r="T168" t="str">
        <f>INDEX('EPM info från ansökningar'!A:AN,MATCH('Godkända ansökningar'!C:C,'EPM info från ansökningar'!A:A,0),40)</f>
        <v>Nej</v>
      </c>
      <c r="U168" t="str">
        <f>INDEX('EPM diarie'!D:F,MATCH('Godkända ansökningar'!C:C,'EPM diarie'!D:D,0),3)</f>
        <v>Christine Wennerås</v>
      </c>
    </row>
    <row r="169" spans="1:21" ht="14.25" x14ac:dyDescent="0.45">
      <c r="A169" s="34" t="s">
        <v>194</v>
      </c>
      <c r="B169" s="34" t="s">
        <v>195</v>
      </c>
      <c r="C169" s="34" t="s">
        <v>1252</v>
      </c>
      <c r="D169" s="34" t="s">
        <v>1253</v>
      </c>
      <c r="E169" s="41" t="str">
        <f>INDEX('EPM info från ansökningar'!A:AN,MATCH('Godkända ansökningar'!C:C,'EPM info från ansökningar'!A:A,0),29)</f>
        <v xml:space="preserve">Sedan december 2019 har severe acute respiratory syndrome coronavirus 2 (SARS-CoV-2) spridit sig från Wuhan i Kina runt om i världen. I februari 2020 namngav WHO sjukdomen COVID-19. I Sverige har vi nu en samhällssmitta med stigande dödstal och ökande belastning på sjukvården. Patienterna som drabbas insjuknar i influensasymtom med varierande grad, från asymptomatiska till respiratorkrävande luftvägsbesvär. 
 Vi vill utvärdera kommersiella metoder som kan användas i kliniken för att detektera vilka som tidigare har haft en infektion av viruset. Vi behöver metoder som kan mäta ett immunologiskt svar hos de som har en pågående infektion och de som har genomgått en infektion. Projektet syftar till att utvärdera prestandan för ett antal av de snabbtester som finns på marknaden. </v>
      </c>
      <c r="F169" s="34" t="s">
        <v>34</v>
      </c>
      <c r="G169" s="33">
        <v>44033</v>
      </c>
      <c r="H169" s="34" t="s">
        <v>199</v>
      </c>
      <c r="I169" t="s">
        <v>163</v>
      </c>
      <c r="J169" t="str">
        <f>IF(INDEX('EPM info från ansökningar'!A:AN,MATCH('Godkända ansökningar'!C:C,'EPM info från ansökningar'!A:A,0),7)=0,"",INDEX('EPM info från ansökningar'!A:AN,MATCH('Godkända ansökningar'!C:C,'EPM info från ansökningar'!A:A,0),7))</f>
        <v/>
      </c>
      <c r="K169" t="str">
        <f>IF(INDEX('EPM info från ansökningar'!A:AN,MATCH('Godkända ansökningar'!C:C,'EPM info från ansökningar'!A:A,0),8)=0,"",INDEX('EPM info från ansökningar'!A:AN,MATCH('Godkända ansökningar'!C:C,'EPM info från ansökningar'!A:A,0),8))</f>
        <v/>
      </c>
      <c r="L169" t="str">
        <f>IF(INDEX('EPM info från ansökningar'!A:AN,MATCH('Godkända ansökningar'!C:C,'EPM info från ansökningar'!A:A,0),9)=0,"",INDEX('EPM info från ansökningar'!A:AN,MATCH('Godkända ansökningar'!C:C,'EPM info från ansökningar'!A:A,0),9))</f>
        <v>Stockholms</v>
      </c>
      <c r="M169" t="str">
        <f>IF(INDEX('EPM info från ansökningar'!A:AN,MATCH('Godkända ansökningar'!C:C,'EPM info från ansökningar'!A:A,0),10)=0,"",INDEX('EPM info från ansökningar'!A:AN,MATCH('Godkända ansökningar'!C:C,'EPM info från ansökningar'!A:A,0),10))</f>
        <v/>
      </c>
      <c r="N169" t="str">
        <f>IF(INDEX('EPM info från ansökningar'!A:AN,MATCH('Godkända ansökningar'!C:C,'EPM info från ansökningar'!A:A,0),11)=0,"",INDEX('EPM info från ansökningar'!A:AN,MATCH('Godkända ansökningar'!C:C,'EPM info från ansökningar'!A:A,0),11))</f>
        <v/>
      </c>
      <c r="O169" t="str">
        <f>IF(INDEX('EPM info från ansökningar'!A:AN,MATCH('Godkända ansökningar'!C:C,'EPM info från ansökningar'!A:A,0),12)=0,"",INDEX('EPM info från ansökningar'!A:AN,MATCH('Godkända ansökningar'!C:C,'EPM info från ansökningar'!A:A,0),12))</f>
        <v/>
      </c>
      <c r="P169" s="63">
        <f>INDEX('EPM info från ansökningar'!A:AN,MATCH('Godkända ansökningar'!C:C,'EPM info från ansökningar'!A:A,0),33)</f>
        <v>44033</v>
      </c>
      <c r="Q169" s="63">
        <f>INDEX('EPM info från ansökningar'!A:AN,MATCH('Godkända ansökningar'!C:C,'EPM info från ansökningar'!A:A,0),35)</f>
        <v>44043</v>
      </c>
      <c r="R169" s="65">
        <f>INDEX('EPM info från ansökningar'!A:AN,MATCH('Godkända ansökningar'!C:C,'EPM info från ansökningar'!A:A,0),38)</f>
        <v>300</v>
      </c>
      <c r="S169" s="65" t="str">
        <f>INDEX('EPM info från ansökningar'!A:AN,MATCH('Godkända ansökningar'!C:C,'EPM info från ansökningar'!A:A,0),39)</f>
        <v>Nej</v>
      </c>
      <c r="T169" t="str">
        <f>INDEX('EPM info från ansökningar'!A:AN,MATCH('Godkända ansökningar'!C:C,'EPM info från ansökningar'!A:A,0),40)</f>
        <v>Ja</v>
      </c>
      <c r="U169" t="str">
        <f>INDEX('EPM diarie'!D:F,MATCH('Godkända ansökningar'!C:C,'EPM diarie'!D:D,0),3)</f>
        <v>Michael Uhlin</v>
      </c>
    </row>
    <row r="170" spans="1:21" ht="14.25" x14ac:dyDescent="0.45">
      <c r="A170" s="34" t="s">
        <v>194</v>
      </c>
      <c r="B170" s="34" t="s">
        <v>195</v>
      </c>
      <c r="C170" s="34" t="s">
        <v>1254</v>
      </c>
      <c r="D170" s="34" t="s">
        <v>1255</v>
      </c>
      <c r="E170" s="41" t="str">
        <f>INDEX('EPM info från ansökningar'!A:AN,MATCH('Godkända ansökningar'!C:C,'EPM info från ansökningar'!A:A,0),29)</f>
        <v>COVID-19 är den snabbast växande pandemin i modern tid. Sedan början av 2020 har många människor i Sverige och världen smittats med Coronaviruset SARS-Cov-2. Stort antal sjuka behöver läggas in på 
sjukhus och 20% av dem är i behov av intensivvård, framförallt på grund av tilltagande andningsbesvär och behov av avancerad respiratorbehandling. I den grupp som drabbas svårast av viruset är dödligheten hög.
Vår studie syftar till att skapa bättre kunskap om orsaker till den andningspåverkan som många drabbas av. Det verkar finnas vissa förändringar som kan observeras tidigt i det kliniska förloppet, det vill säga redan innan patienter blir kritiskt sjuka och behöver intensivvård. Dessa vill identifiera för att bättre kunna förutse vilka patienter som kommer behöva högre vård. Särskilt vill vi undersöka om en del av andetaget går till områden, som ej genomströmmas av blod. Detta mäts som ett ökat deadspace (skadligt rum) och kan vara ett tecken på proppar i lungkärlen. Avstängda lungkärl gör att blodet strömmar genom andra områden och som kan mätas som shunt 
(otillräckligt syrsatt blod).
Vi planerar att bedöma patienters lungfunktion genom att mäta syrgas- och koldioxidkoncentrationer i utandningsluften samt i arteriellt blodprov. Förutom klinisk/fysiologisk lungundersökning kommer patienterna också genomgå ultraljud av hjärta och lungor enligt befintlig klinisk rutin. Undersökningarna kommer att ske vid patientens säng. För de patienter som behöver respiratorbehandling och intensivvård kommer samtliga data av relevans för studie att extraheras från patientjournalen samt från Svenska Intensivvårdsregistret för senare analys. Kontrollbedömning kommer även utföras på en grupp av COVID-19 negativa patienter inlagda på sjukhus för behandling av samhällsförvärvad lunginflammation samt på en grupp av friska personer.
I uppföljning av de lungsjuka patienter kommer lungfunktionsbedömning och ultraljud av hjärtat och lungor att genomföras inom 30 dagar efter utskrivning från sjukhus.
Vår studie är en delstudie samordnad av University of California San Diego, USA.</v>
      </c>
      <c r="F170" s="34" t="s">
        <v>52</v>
      </c>
      <c r="G170" s="33">
        <v>44000</v>
      </c>
      <c r="H170" s="34" t="s">
        <v>212</v>
      </c>
      <c r="I170" t="s">
        <v>163</v>
      </c>
      <c r="J170" t="str">
        <f>IF(INDEX('EPM info från ansökningar'!A:AN,MATCH('Godkända ansökningar'!C:C,'EPM info från ansökningar'!A:A,0),7)=0,"",INDEX('EPM info från ansökningar'!A:AN,MATCH('Godkända ansökningar'!C:C,'EPM info från ansökningar'!A:A,0),7))</f>
        <v/>
      </c>
      <c r="K170" t="str">
        <f>IF(INDEX('EPM info från ansökningar'!A:AN,MATCH('Godkända ansökningar'!C:C,'EPM info från ansökningar'!A:A,0),8)=0,"",INDEX('EPM info från ansökningar'!A:AN,MATCH('Godkända ansökningar'!C:C,'EPM info från ansökningar'!A:A,0),8))</f>
        <v/>
      </c>
      <c r="L170" t="str">
        <f>IF(INDEX('EPM info från ansökningar'!A:AN,MATCH('Godkända ansökningar'!C:C,'EPM info från ansökningar'!A:A,0),9)=0,"",INDEX('EPM info från ansökningar'!A:AN,MATCH('Godkända ansökningar'!C:C,'EPM info från ansökningar'!A:A,0),9))</f>
        <v>Stockholms</v>
      </c>
      <c r="M170" t="str">
        <f>IF(INDEX('EPM info från ansökningar'!A:AN,MATCH('Godkända ansökningar'!C:C,'EPM info från ansökningar'!A:A,0),10)=0,"",INDEX('EPM info från ansökningar'!A:AN,MATCH('Godkända ansökningar'!C:C,'EPM info från ansökningar'!A:A,0),10))</f>
        <v/>
      </c>
      <c r="N170" t="str">
        <f>IF(INDEX('EPM info från ansökningar'!A:AN,MATCH('Godkända ansökningar'!C:C,'EPM info från ansökningar'!A:A,0),11)=0,"",INDEX('EPM info från ansökningar'!A:AN,MATCH('Godkända ansökningar'!C:C,'EPM info från ansökningar'!A:A,0),11))</f>
        <v/>
      </c>
      <c r="O170" t="str">
        <f>IF(INDEX('EPM info från ansökningar'!A:AN,MATCH('Godkända ansökningar'!C:C,'EPM info från ansökningar'!A:A,0),12)=0,"",INDEX('EPM info från ansökningar'!A:AN,MATCH('Godkända ansökningar'!C:C,'EPM info från ansökningar'!A:A,0),12))</f>
        <v/>
      </c>
      <c r="P170" s="63">
        <f>INDEX('EPM info från ansökningar'!A:AN,MATCH('Godkända ansökningar'!C:C,'EPM info från ansökningar'!A:A,0),33)</f>
        <v>44000</v>
      </c>
      <c r="Q170" s="63">
        <f>INDEX('EPM info från ansökningar'!A:AN,MATCH('Godkända ansökningar'!C:C,'EPM info från ansökningar'!A:A,0),35)</f>
        <v>44214</v>
      </c>
      <c r="R170" s="65">
        <f>INDEX('EPM info från ansökningar'!A:AN,MATCH('Godkända ansökningar'!C:C,'EPM info från ansökningar'!A:A,0),38)</f>
        <v>75</v>
      </c>
      <c r="S170" s="65" t="str">
        <f>INDEX('EPM info från ansökningar'!A:AN,MATCH('Godkända ansökningar'!C:C,'EPM info från ansökningar'!A:A,0),39)</f>
        <v>Nej</v>
      </c>
      <c r="T170" t="str">
        <f>INDEX('EPM info från ansökningar'!A:AN,MATCH('Godkända ansökningar'!C:C,'EPM info från ansökningar'!A:A,0),40)</f>
        <v>Ja</v>
      </c>
      <c r="U170" t="str">
        <f>INDEX('EPM diarie'!D:F,MATCH('Godkända ansökningar'!C:C,'EPM diarie'!D:D,0),3)</f>
        <v>Piotr Harbut, Karolinska Institutet</v>
      </c>
    </row>
    <row r="171" spans="1:21" ht="14.25" x14ac:dyDescent="0.45">
      <c r="A171" s="34" t="s">
        <v>194</v>
      </c>
      <c r="B171" s="34" t="s">
        <v>201</v>
      </c>
      <c r="C171" s="34" t="s">
        <v>1258</v>
      </c>
      <c r="D171" s="34" t="s">
        <v>1259</v>
      </c>
      <c r="E171" s="41" t="str">
        <f>INDEX('EPM info från ansökningar'!A:AN,MATCH('Godkända ansökningar'!C:C,'EPM info från ansökningar'!A:A,0),29)</f>
        <v>Sedan utbrottet i Wuhan i december 2019 har Covid-19 pandemin spridits i hela världen. SARS-Cov2 virusinfektion drabbar i första hand luftvägarna.  Observationer har visat att infektionen leder till komplikationer som kan drabba flera olika organsystem. Andelen patienter som uppvisar komplikationer från hjärta och kärl är inte helt kartlagd. Publicerade meta-analyser från Kina och Europa har visat att patienter med kardiovaskulära riskfaktorer som högt blodtryck, diabetes, övervikt samt patienter med tidigare hjärtsjukdomar löper större risk att drabbas av hjärtkomplikationer och död i samband med Covid infektion. Ofta rapporterade hjärtkomplikationer är akut hjärtmuskelinflammation, hjärtinfarkt, kardiogen chock och rytmrubbning.
Direkt viruseffekt på hjärtmuskel och kärlvägg, inflammation, rubbning i immunsystemet och ökad blodproppsbenägenhet både i pulsådror och i vener är några av de mekanismer som kan ligga bakom 
hjärt- kärlkomplikationer.
De tidiga fallen i Kina visar tecken till hjärtmuskelskada hos 30%, baserat på halten av hjärtskademarkörer i blod, men bildgivande teknik har i stort sett inte använts för att påvisa hjärtskada. Höga nivåer av hjärtskademarkörer har även kopplats till hög dödlighet. Det finns dock andra faktorer som kan leda till höga nivåer av hjärtskademarkörer under vårdtiden såsom svår lungsjukdom under respirationsstöd eller virusspridning i blodbanan (sepsis). Betydelsen av dessa hjärtskademarkörer för hjärtats pumpförmåga och förekomst av hjärtsvikt är fortfarande oklar.
Den aktuella forskningsstudien avser att kartlägga:
1)Vilka hjärtfunktionsrubbningar förekommer hos patienter som vårdas med Covid-19 infektion och hur påverkas vårdresultatet när hjärtkomplikation har diagnosticerats?
2) Vilken är relationen mellan förhöjd nivå av hjärtskademarkörer i blodet och hjärtats pumpförmåga?</v>
      </c>
      <c r="F171" s="34" t="s">
        <v>127</v>
      </c>
      <c r="G171" s="33">
        <v>43991</v>
      </c>
      <c r="H171" s="34" t="s">
        <v>212</v>
      </c>
      <c r="I171" t="s">
        <v>164</v>
      </c>
      <c r="J171" t="str">
        <f>IF(INDEX('EPM info från ansökningar'!A:AN,MATCH('Godkända ansökningar'!C:C,'EPM info från ansökningar'!A:A,0),7)=0,"",INDEX('EPM info från ansökningar'!A:AN,MATCH('Godkända ansökningar'!C:C,'EPM info från ansökningar'!A:A,0),7))</f>
        <v/>
      </c>
      <c r="K171" t="str">
        <f>IF(INDEX('EPM info från ansökningar'!A:AN,MATCH('Godkända ansökningar'!C:C,'EPM info från ansökningar'!A:A,0),8)=0,"",INDEX('EPM info från ansökningar'!A:AN,MATCH('Godkända ansökningar'!C:C,'EPM info från ansökningar'!A:A,0),8))</f>
        <v/>
      </c>
      <c r="L171" t="str">
        <f>IF(INDEX('EPM info från ansökningar'!A:AN,MATCH('Godkända ansökningar'!C:C,'EPM info från ansökningar'!A:A,0),9)=0,"",INDEX('EPM info från ansökningar'!A:AN,MATCH('Godkända ansökningar'!C:C,'EPM info från ansökningar'!A:A,0),9))</f>
        <v/>
      </c>
      <c r="M171" t="str">
        <f>IF(INDEX('EPM info från ansökningar'!A:AN,MATCH('Godkända ansökningar'!C:C,'EPM info från ansökningar'!A:A,0),10)=0,"",INDEX('EPM info från ansökningar'!A:AN,MATCH('Godkända ansökningar'!C:C,'EPM info från ansökningar'!A:A,0),10))</f>
        <v>Sydöstra</v>
      </c>
      <c r="N171" t="str">
        <f>IF(INDEX('EPM info från ansökningar'!A:AN,MATCH('Godkända ansökningar'!C:C,'EPM info från ansökningar'!A:A,0),11)=0,"",INDEX('EPM info från ansökningar'!A:AN,MATCH('Godkända ansökningar'!C:C,'EPM info från ansökningar'!A:A,0),11))</f>
        <v/>
      </c>
      <c r="O171" t="str">
        <f>IF(INDEX('EPM info från ansökningar'!A:AN,MATCH('Godkända ansökningar'!C:C,'EPM info från ansökningar'!A:A,0),12)=0,"",INDEX('EPM info från ansökningar'!A:AN,MATCH('Godkända ansökningar'!C:C,'EPM info från ansökningar'!A:A,0),12))</f>
        <v/>
      </c>
      <c r="P171" s="63">
        <f>INDEX('EPM info från ansökningar'!A:AN,MATCH('Godkända ansökningar'!C:C,'EPM info från ansökningar'!A:A,0),33)</f>
        <v>43991</v>
      </c>
      <c r="Q171" s="63">
        <f>INDEX('EPM info från ansökningar'!A:AN,MATCH('Godkända ansökningar'!C:C,'EPM info från ansökningar'!A:A,0),35)</f>
        <v>44196</v>
      </c>
      <c r="R171" s="65">
        <f>INDEX('EPM info från ansökningar'!A:AN,MATCH('Godkända ansökningar'!C:C,'EPM info från ansökningar'!A:A,0),38)</f>
        <v>150</v>
      </c>
      <c r="S171" s="65" t="str">
        <f>INDEX('EPM info från ansökningar'!A:AN,MATCH('Godkända ansökningar'!C:C,'EPM info från ansökningar'!A:A,0),39)</f>
        <v>Nej</v>
      </c>
      <c r="T171" t="str">
        <f>INDEX('EPM info från ansökningar'!A:AN,MATCH('Godkända ansökningar'!C:C,'EPM info från ansökningar'!A:A,0),40)</f>
        <v>Ja</v>
      </c>
      <c r="U171" t="str">
        <f>INDEX('EPM diarie'!D:F,MATCH('Godkända ansökningar'!C:C,'EPM diarie'!D:D,0),3)</f>
        <v>Meriam Åström Aneq</v>
      </c>
    </row>
    <row r="172" spans="1:21" ht="14.25" x14ac:dyDescent="0.45">
      <c r="A172" s="34" t="s">
        <v>194</v>
      </c>
      <c r="B172" s="34" t="s">
        <v>195</v>
      </c>
      <c r="C172" s="34" t="s">
        <v>1261</v>
      </c>
      <c r="D172" s="34" t="s">
        <v>1262</v>
      </c>
      <c r="E172" s="41" t="str">
        <f>INDEX('EPM info från ansökningar'!A:AN,MATCH('Godkända ansökningar'!C:C,'EPM info från ansökningar'!A:A,0),29)</f>
        <v xml:space="preserve"> Den pandemi som orsakats av viruset SARS-CoV-2 har inneburit stor påverkan på såväl sjukvård som samhälle i övrigt. Sjukdomen covid-19, som orsakas av viruset SARS-CoV-2, uttrycks i ett brett spektrum; vissa patienter är inte medvetna om att de varit sjuka, medan andra tvingas till sjukhusvård. Även svår sjukdom, ledande till intensivvård och i värsta fall död, förekommer. Den 18/5 2020 fanns 30 377 fall i Sverige av covid-19 rapporterade till Folkhälsomyndigheten, och av dessa hade 3 698 personer avlidit.
Värmland har hittills drabbats lindrigt, och 324 fall, varav 24 dödsfall, har rapporterats. Detta innebär exempelvis att incidensen i närliggande Örebro län vid denna tidpunkt är 4,5 gånger så stor 
som den i Värmland.
Dessa siffror får dock betraktas som underskattningar, samtliga dessa fall har diagnostiserats genom påvisande av virusets arvsmassa (PCR-teknik), och vissa rapporter hävdar att PCR missar upp till var femte infektion (falskt negativt prov). Dessutom har PCR-tester i Värmland huvudsakligen utförts på dels  patienter som varit så svårt sjuka att de krävt inneliggande vård, men även på lindrigt sjuk personal som vid negativt test kan återgå i arbete. Den sanna incidensen infekterade 
personer i Värmland bedöms således vara betydligt högre än rapporterade 115/100 000 invånare (18 maj 2020), men det är svårt att extrapolera hur stort mörkertalet är utifrån andra regioners data 
eftersom utbrottskurvorna sett så olika ut i olika delar av Sverige.
Samtidigt är det viktigt att se hur stor del av befolkningen, oavsett åldersgrupp, som haft sjukdomen, eftersom det kan ha betydelse för hur framtida strategier för att hindra smittspridning skall utformas. Av denna anledning planeras denna studie där förekomsten av antikroppar mot SARS-CoV-2 (serologi, tecken till genomgången infektion) skall undersökas i två värmländska populationer; personal i vård och omsorg (delstudie 1) samt serumprover som tagits av annan 
anledning (delstudie 2). Med tanke på den låga förekomsten av covid-19 i Värmland maj-2020 är projektupplägget även byggt för att kunna följa utvecklingen av covid-19 i populationen över tid.</v>
      </c>
      <c r="F172" s="34" t="s">
        <v>1264</v>
      </c>
      <c r="G172" s="33">
        <v>43999</v>
      </c>
      <c r="H172" s="34" t="s">
        <v>199</v>
      </c>
      <c r="I172" t="s">
        <v>162</v>
      </c>
      <c r="J172" t="str">
        <f>IF(INDEX('EPM info från ansökningar'!A:AN,MATCH('Godkända ansökningar'!C:C,'EPM info från ansökningar'!A:A,0),7)=0,"",INDEX('EPM info från ansökningar'!A:AN,MATCH('Godkända ansökningar'!C:C,'EPM info från ansökningar'!A:A,0),7))</f>
        <v/>
      </c>
      <c r="K172" t="str">
        <f>IF(INDEX('EPM info från ansökningar'!A:AN,MATCH('Godkända ansökningar'!C:C,'EPM info från ansökningar'!A:A,0),8)=0,"",INDEX('EPM info från ansökningar'!A:AN,MATCH('Godkända ansökningar'!C:C,'EPM info från ansökningar'!A:A,0),8))</f>
        <v>Uppsala-Örebro</v>
      </c>
      <c r="L172" t="str">
        <f>IF(INDEX('EPM info från ansökningar'!A:AN,MATCH('Godkända ansökningar'!C:C,'EPM info från ansökningar'!A:A,0),9)=0,"",INDEX('EPM info från ansökningar'!A:AN,MATCH('Godkända ansökningar'!C:C,'EPM info från ansökningar'!A:A,0),9))</f>
        <v/>
      </c>
      <c r="M172" t="str">
        <f>IF(INDEX('EPM info från ansökningar'!A:AN,MATCH('Godkända ansökningar'!C:C,'EPM info från ansökningar'!A:A,0),10)=0,"",INDEX('EPM info från ansökningar'!A:AN,MATCH('Godkända ansökningar'!C:C,'EPM info från ansökningar'!A:A,0),10))</f>
        <v/>
      </c>
      <c r="N172" t="str">
        <f>IF(INDEX('EPM info från ansökningar'!A:AN,MATCH('Godkända ansökningar'!C:C,'EPM info från ansökningar'!A:A,0),11)=0,"",INDEX('EPM info från ansökningar'!A:AN,MATCH('Godkända ansökningar'!C:C,'EPM info från ansökningar'!A:A,0),11))</f>
        <v/>
      </c>
      <c r="O172" t="str">
        <f>IF(INDEX('EPM info från ansökningar'!A:AN,MATCH('Godkända ansökningar'!C:C,'EPM info från ansökningar'!A:A,0),12)=0,"",INDEX('EPM info från ansökningar'!A:AN,MATCH('Godkända ansökningar'!C:C,'EPM info från ansökningar'!A:A,0),12))</f>
        <v/>
      </c>
      <c r="P172" s="63">
        <f>INDEX('EPM info från ansökningar'!A:AN,MATCH('Godkända ansökningar'!C:C,'EPM info från ansökningar'!A:A,0),33)</f>
        <v>43999</v>
      </c>
      <c r="Q172" s="63">
        <f>INDEX('EPM info från ansökningar'!A:AN,MATCH('Godkända ansökningar'!C:C,'EPM info från ansökningar'!A:A,0),35)</f>
        <v>45291</v>
      </c>
      <c r="R172" s="65" t="str">
        <f>INDEX('EPM info från ansökningar'!A:AN,MATCH('Godkända ansökningar'!C:C,'EPM info från ansökningar'!A:A,0),38)</f>
        <v>Oklart</v>
      </c>
      <c r="S172" s="65" t="str">
        <f>INDEX('EPM info från ansökningar'!A:AN,MATCH('Godkända ansökningar'!C:C,'EPM info från ansökningar'!A:A,0),39)</f>
        <v>Nej</v>
      </c>
      <c r="T172" t="str">
        <f>INDEX('EPM info från ansökningar'!A:AN,MATCH('Godkända ansökningar'!C:C,'EPM info från ansökningar'!A:A,0),40)</f>
        <v>Nej</v>
      </c>
      <c r="U172" t="str">
        <f>INDEX('EPM diarie'!D:F,MATCH('Godkända ansökningar'!C:C,'EPM diarie'!D:D,0),3)</f>
        <v>Staffan Tevell</v>
      </c>
    </row>
    <row r="173" spans="1:21" ht="14.25" x14ac:dyDescent="0.45">
      <c r="A173" s="34" t="s">
        <v>194</v>
      </c>
      <c r="B173" s="34" t="s">
        <v>201</v>
      </c>
      <c r="C173" s="34" t="s">
        <v>1265</v>
      </c>
      <c r="D173" s="34" t="s">
        <v>1266</v>
      </c>
      <c r="E173" s="41" t="str">
        <f>INDEX('EPM info från ansökningar'!A:AN,MATCH('Godkända ansökningar'!C:C,'EPM info från ansökningar'!A:A,0),29)</f>
        <v>Under pandemin har vi fått uppleva åtgärder för att skydda befolkningen från COVID-19 smitta som tidigare varit otänkbara. Från mitten av mars 2020 har sjukvårdssystemet förskjutit resurserna till att prioritera COVID-19-sjukvård. De flesta andra elektiva kontakter har avbokats eller avsevärt försenats. Dessutom rapporteras att antalet akuta inläggningar för icke-COVID-19-relaterade sjukdomar (såsom hjärt- och kärlhändelser) är mindre än vanligt under pandemin. Sverige har genomfört färre begränsningar än många andra länder, exempelvis Norge. Den internationella krisen och svårigheterna att hantera denna utmanande situation har blottlagt stora kunskapsluckor i vad som utgör optimala åtgärder för förebyggande av infektionssjukdomar och vilka resultat som följer av olika strategier. 
Vi kommer att studera genomförandet av åtgärder mot COVID-19 i Norge och Sverige, jämföra effekten på sjukhusinläggningar från sjukdomar andra än COVID-19 under perioderna före och efter utbrottet samt dödlighet, mellan den norska och den svenska befolkningen. Vi kommer också att analysera effekter relaterade till psykiatrisk belastning. MORMOR-COVID-studien kommer att analysera data från nationella register i Norge och Sverige. Genom denna studie syftar vi till att undersöka hur de drastiska åtgärder som införts i Norge har påverkat befolkningens hälsa och välbefinnande och jämföra detta med de olika strategier som används i Sverige. Denna studie är sannolikt en av de viktigaste epidemiologiska studierna som kommer genomföras under 2000-talet.</v>
      </c>
      <c r="F173" s="34" t="s">
        <v>52</v>
      </c>
      <c r="G173" s="33">
        <v>44011</v>
      </c>
      <c r="H173" s="34" t="s">
        <v>212</v>
      </c>
      <c r="I173" t="s">
        <v>163</v>
      </c>
      <c r="J173" t="str">
        <f>IF(INDEX('EPM info från ansökningar'!A:AN,MATCH('Godkända ansökningar'!C:C,'EPM info från ansökningar'!A:A,0),7)=0,"",INDEX('EPM info från ansökningar'!A:AN,MATCH('Godkända ansökningar'!C:C,'EPM info från ansökningar'!A:A,0),7))</f>
        <v/>
      </c>
      <c r="K173" t="str">
        <f>IF(INDEX('EPM info från ansökningar'!A:AN,MATCH('Godkända ansökningar'!C:C,'EPM info från ansökningar'!A:A,0),8)=0,"",INDEX('EPM info från ansökningar'!A:AN,MATCH('Godkända ansökningar'!C:C,'EPM info från ansökningar'!A:A,0),8))</f>
        <v/>
      </c>
      <c r="L173" t="str">
        <f>IF(INDEX('EPM info från ansökningar'!A:AN,MATCH('Godkända ansökningar'!C:C,'EPM info från ansökningar'!A:A,0),9)=0,"",INDEX('EPM info från ansökningar'!A:AN,MATCH('Godkända ansökningar'!C:C,'EPM info från ansökningar'!A:A,0),9))</f>
        <v>Stockholms</v>
      </c>
      <c r="M173" t="str">
        <f>IF(INDEX('EPM info från ansökningar'!A:AN,MATCH('Godkända ansökningar'!C:C,'EPM info från ansökningar'!A:A,0),10)=0,"",INDEX('EPM info från ansökningar'!A:AN,MATCH('Godkända ansökningar'!C:C,'EPM info från ansökningar'!A:A,0),10))</f>
        <v/>
      </c>
      <c r="N173" t="str">
        <f>IF(INDEX('EPM info från ansökningar'!A:AN,MATCH('Godkända ansökningar'!C:C,'EPM info från ansökningar'!A:A,0),11)=0,"",INDEX('EPM info från ansökningar'!A:AN,MATCH('Godkända ansökningar'!C:C,'EPM info från ansökningar'!A:A,0),11))</f>
        <v/>
      </c>
      <c r="O173" t="str">
        <f>IF(INDEX('EPM info från ansökningar'!A:AN,MATCH('Godkända ansökningar'!C:C,'EPM info från ansökningar'!A:A,0),12)=0,"",INDEX('EPM info från ansökningar'!A:AN,MATCH('Godkända ansökningar'!C:C,'EPM info från ansökningar'!A:A,0),12))</f>
        <v/>
      </c>
      <c r="P173" s="63">
        <f>INDEX('EPM info från ansökningar'!A:AN,MATCH('Godkända ansökningar'!C:C,'EPM info från ansökningar'!A:A,0),33)</f>
        <v>44011</v>
      </c>
      <c r="Q173" s="63">
        <f>INDEX('EPM info från ansökningar'!A:AN,MATCH('Godkända ansökningar'!C:C,'EPM info från ansökningar'!A:A,0),35)</f>
        <v>45657</v>
      </c>
      <c r="R173" s="65">
        <f>INDEX('EPM info från ansökningar'!A:AN,MATCH('Godkända ansökningar'!C:C,'EPM info från ansökningar'!A:A,0),38)</f>
        <v>10000000</v>
      </c>
      <c r="S173" s="65" t="str">
        <f>INDEX('EPM info från ansökningar'!A:AN,MATCH('Godkända ansökningar'!C:C,'EPM info från ansökningar'!A:A,0),39)</f>
        <v>Ja</v>
      </c>
      <c r="T173" t="str">
        <f>INDEX('EPM info från ansökningar'!A:AN,MATCH('Godkända ansökningar'!C:C,'EPM info från ansökningar'!A:A,0),40)</f>
        <v>Ja</v>
      </c>
      <c r="U173" t="str">
        <f>INDEX('EPM diarie'!D:F,MATCH('Godkända ansökningar'!C:C,'EPM diarie'!D:D,0),3)</f>
        <v>Louise Emilsson</v>
      </c>
    </row>
    <row r="174" spans="1:21" ht="14.25" x14ac:dyDescent="0.45">
      <c r="A174" s="34" t="s">
        <v>194</v>
      </c>
      <c r="B174" s="34" t="s">
        <v>227</v>
      </c>
      <c r="C174" s="34" t="s">
        <v>1268</v>
      </c>
      <c r="D174" s="34" t="s">
        <v>1269</v>
      </c>
      <c r="E174" s="41" t="str">
        <f>INDEX('EPM info från ansökningar'!A:AN,MATCH('Godkända ansökningar'!C:C,'EPM info från ansökningar'!A:A,0),29)</f>
        <v>Alfa-1-antitrypsin är ett protein som normalt stiger vid inflammation, huvudsakligen bildas i levern, deltar i reglering av blodets koagulationsförmåga (Samis 2004), har anti-inflammatorisk effekt 
(Janciauskiene 2007) och skyddar lungorna från skada (Ottaviani 2020).
Vår hypotes är att brist på normalt alfa-1-antitrypsin ökar risk för svår sjukdom/död i COVID-19 pga:
•          nedsatt leverfunktion ger nedsatt förmåga att bilda alfa-1-antitrypsin
•          mutation i SERPINA1-genen som kodar för defekt alfa-1-antitrypsin-variant ger sämre lungskyddande förmåga, störd funktion av vita blodkroppar och störd koagulation. Svår sjukdom/död vid COVID-19 beror oftast på svår inflammation och blodproppar. Hos patienter med lunginflammation av COVID-sjukdomen SARS-CoV 2003 sågs lägre nivåer av alfa-1 antitrypsin jämfört med lunginflammation av annan orsak (Ren 2004).
Vi vill undersöka:
•          Koncentration av alfa-1-antitrypsin vid upprepad provtagning.
Är svår sjukdom/död i COVID-19 vanligare vid lägre jämfört med högre koncentration alfa-1-antitrypsin?
•          Förekomst av mutationer i SERPINA1-genen som ger alfa-1-antitrypsin-varianter. Är detta vanligare bland svårt COVID-19-sjuka jämfört med lindrigt eller måttligt COVID-19-sjuka?
•          Nationellt patientregister för Alfa-1-antitrypsin-brist och jämföra med COVID-19 diagnoser i sjukhusregister och nationellt slutenvårdsregister.
Om hypotesen stämmer kan patienter med låg/sjunkande alfa-1-antitrypsin-koncentration och/eller mutation i SERPINA1-genen diagnostiseras. Behandling för alfa-1-antitrypsin-brist finns genom 
registrerade läkemedel (alfa-1-proteinashämmare) som kanske kan minska sjuklighet och dödlighet genom att öka nivåerna av det lungskyddande alfa-1-antitrypsin.
Genen SERPINA1 kodar för alfa-1-antitrypsin. Människor ärver varsin SERPINA1-gen av mor och far. Vid mutationer i SERPINA1-genen bildas ibland defekt alfa-1-antitrypsin vilket kan orsaka lungsjukdom, leversjukdom samt störd funktion av vita blodkroppar (Ottaviani 2020, Janciauskiene 2018). Risken för sjukdom är störst om bägge SERPINA1-gener är muterade. Cirka 0,2 % respektive nästan 9 % av svenskar har en respektive två defekta alfa-1-antitrypsin-varianter (Blanco 2006) men många är odiagnostiserade. Mer forskning behövs om hur man kan tidigt hitta dem som blir svårt sjuka i COVID-19 för att förebygga och behandla svåra symtom (Hui, Lancet 2020).</v>
      </c>
      <c r="F174" s="34" t="s">
        <v>1271</v>
      </c>
      <c r="G174" s="33">
        <v>44035</v>
      </c>
      <c r="H174" s="34" t="s">
        <v>199</v>
      </c>
      <c r="I174" t="s">
        <v>166</v>
      </c>
      <c r="J174" t="str">
        <f>IF(INDEX('EPM info från ansökningar'!A:AN,MATCH('Godkända ansökningar'!C:C,'EPM info från ansökningar'!A:A,0),7)=0,"",INDEX('EPM info från ansökningar'!A:AN,MATCH('Godkända ansökningar'!C:C,'EPM info från ansökningar'!A:A,0),7))</f>
        <v/>
      </c>
      <c r="K174" t="str">
        <f>IF(INDEX('EPM info från ansökningar'!A:AN,MATCH('Godkända ansökningar'!C:C,'EPM info från ansökningar'!A:A,0),8)=0,"",INDEX('EPM info från ansökningar'!A:AN,MATCH('Godkända ansökningar'!C:C,'EPM info från ansökningar'!A:A,0),8))</f>
        <v/>
      </c>
      <c r="L174" t="str">
        <f>IF(INDEX('EPM info från ansökningar'!A:AN,MATCH('Godkända ansökningar'!C:C,'EPM info från ansökningar'!A:A,0),9)=0,"",INDEX('EPM info från ansökningar'!A:AN,MATCH('Godkända ansökningar'!C:C,'EPM info från ansökningar'!A:A,0),9))</f>
        <v>Stockholms</v>
      </c>
      <c r="M174" t="str">
        <f>IF(INDEX('EPM info från ansökningar'!A:AN,MATCH('Godkända ansökningar'!C:C,'EPM info från ansökningar'!A:A,0),10)=0,"",INDEX('EPM info från ansökningar'!A:AN,MATCH('Godkända ansökningar'!C:C,'EPM info från ansökningar'!A:A,0),10))</f>
        <v>Sydöstra</v>
      </c>
      <c r="N174" t="str">
        <f>IF(INDEX('EPM info från ansökningar'!A:AN,MATCH('Godkända ansökningar'!C:C,'EPM info från ansökningar'!A:A,0),11)=0,"",INDEX('EPM info från ansökningar'!A:AN,MATCH('Godkända ansökningar'!C:C,'EPM info från ansökningar'!A:A,0),11))</f>
        <v/>
      </c>
      <c r="O174" t="str">
        <f>IF(INDEX('EPM info från ansökningar'!A:AN,MATCH('Godkända ansökningar'!C:C,'EPM info från ansökningar'!A:A,0),12)=0,"",INDEX('EPM info från ansökningar'!A:AN,MATCH('Godkända ansökningar'!C:C,'EPM info från ansökningar'!A:A,0),12))</f>
        <v>Södra</v>
      </c>
      <c r="P174" s="63">
        <f>INDEX('EPM info från ansökningar'!A:AN,MATCH('Godkända ansökningar'!C:C,'EPM info från ansökningar'!A:A,0),33)</f>
        <v>43981</v>
      </c>
      <c r="Q174" s="63">
        <f>INDEX('EPM info från ansökningar'!A:AN,MATCH('Godkända ansökningar'!C:C,'EPM info från ansökningar'!A:A,0),35)</f>
        <v>44926</v>
      </c>
      <c r="R174" s="65">
        <f>INDEX('EPM info från ansökningar'!A:AN,MATCH('Godkända ansökningar'!C:C,'EPM info från ansökningar'!A:A,0),38)</f>
        <v>200</v>
      </c>
      <c r="S174" s="65" t="str">
        <f>INDEX('EPM info från ansökningar'!A:AN,MATCH('Godkända ansökningar'!C:C,'EPM info från ansökningar'!A:A,0),39)</f>
        <v>Nej</v>
      </c>
      <c r="T174" t="str">
        <f>INDEX('EPM info från ansökningar'!A:AN,MATCH('Godkända ansökningar'!C:C,'EPM info från ansökningar'!A:A,0),40)</f>
        <v>Ja</v>
      </c>
      <c r="U174" t="str">
        <f>INDEX('EPM diarie'!D:F,MATCH('Godkända ansökningar'!C:C,'EPM diarie'!D:D,0),3)</f>
        <v>Hans  Thulesius</v>
      </c>
    </row>
    <row r="175" spans="1:21" ht="14.25" x14ac:dyDescent="0.45">
      <c r="A175" s="34" t="s">
        <v>194</v>
      </c>
      <c r="B175" s="34" t="s">
        <v>227</v>
      </c>
      <c r="C175" s="34" t="s">
        <v>1272</v>
      </c>
      <c r="D175" s="34" t="s">
        <v>1273</v>
      </c>
      <c r="E175" s="41" t="e">
        <f>INDEX('EPM info från ansökningar'!A:AN,MATCH('Godkända ansökningar'!C:C,'EPM info från ansökningar'!A:A,0),29)</f>
        <v>#N/A</v>
      </c>
      <c r="F175" s="34" t="s">
        <v>34</v>
      </c>
      <c r="G175" s="33">
        <v>44110</v>
      </c>
      <c r="H175" s="34" t="s">
        <v>212</v>
      </c>
      <c r="I175" t="s">
        <v>163</v>
      </c>
      <c r="J175" t="e">
        <f>IF(INDEX('EPM info från ansökningar'!A:AN,MATCH('Godkända ansökningar'!C:C,'EPM info från ansökningar'!A:A,0),7)=0,"",INDEX('EPM info från ansökningar'!A:AN,MATCH('Godkända ansökningar'!C:C,'EPM info från ansökningar'!A:A,0),7))</f>
        <v>#N/A</v>
      </c>
      <c r="K175" t="e">
        <f>IF(INDEX('EPM info från ansökningar'!A:AN,MATCH('Godkända ansökningar'!C:C,'EPM info från ansökningar'!A:A,0),8)=0,"",INDEX('EPM info från ansökningar'!A:AN,MATCH('Godkända ansökningar'!C:C,'EPM info från ansökningar'!A:A,0),8))</f>
        <v>#N/A</v>
      </c>
      <c r="L175" t="e">
        <f>IF(INDEX('EPM info från ansökningar'!A:AN,MATCH('Godkända ansökningar'!C:C,'EPM info från ansökningar'!A:A,0),9)=0,"",INDEX('EPM info från ansökningar'!A:AN,MATCH('Godkända ansökningar'!C:C,'EPM info från ansökningar'!A:A,0),9))</f>
        <v>#N/A</v>
      </c>
      <c r="M175" t="e">
        <f>IF(INDEX('EPM info från ansökningar'!A:AN,MATCH('Godkända ansökningar'!C:C,'EPM info från ansökningar'!A:A,0),10)=0,"",INDEX('EPM info från ansökningar'!A:AN,MATCH('Godkända ansökningar'!C:C,'EPM info från ansökningar'!A:A,0),10))</f>
        <v>#N/A</v>
      </c>
      <c r="N175" t="e">
        <f>IF(INDEX('EPM info från ansökningar'!A:AN,MATCH('Godkända ansökningar'!C:C,'EPM info från ansökningar'!A:A,0),11)=0,"",INDEX('EPM info från ansökningar'!A:AN,MATCH('Godkända ansökningar'!C:C,'EPM info från ansökningar'!A:A,0),11))</f>
        <v>#N/A</v>
      </c>
      <c r="O175" t="e">
        <f>IF(INDEX('EPM info från ansökningar'!A:AN,MATCH('Godkända ansökningar'!C:C,'EPM info från ansökningar'!A:A,0),12)=0,"",INDEX('EPM info från ansökningar'!A:AN,MATCH('Godkända ansökningar'!C:C,'EPM info från ansökningar'!A:A,0),12))</f>
        <v>#N/A</v>
      </c>
      <c r="P175" s="63" t="e">
        <f>INDEX('EPM info från ansökningar'!A:AN,MATCH('Godkända ansökningar'!C:C,'EPM info från ansökningar'!A:A,0),33)</f>
        <v>#N/A</v>
      </c>
      <c r="Q175" s="63" t="e">
        <f>INDEX('EPM info från ansökningar'!A:AN,MATCH('Godkända ansökningar'!C:C,'EPM info från ansökningar'!A:A,0),35)</f>
        <v>#N/A</v>
      </c>
      <c r="R175" s="65" t="e">
        <f>INDEX('EPM info från ansökningar'!A:AN,MATCH('Godkända ansökningar'!C:C,'EPM info från ansökningar'!A:A,0),38)</f>
        <v>#N/A</v>
      </c>
      <c r="S175" s="65" t="e">
        <f>INDEX('EPM info från ansökningar'!A:AN,MATCH('Godkända ansökningar'!C:C,'EPM info från ansökningar'!A:A,0),39)</f>
        <v>#N/A</v>
      </c>
      <c r="T175" t="e">
        <f>INDEX('EPM info från ansökningar'!A:AN,MATCH('Godkända ansökningar'!C:C,'EPM info från ansökningar'!A:A,0),40)</f>
        <v>#N/A</v>
      </c>
      <c r="U175" t="str">
        <f>INDEX('EPM diarie'!D:F,MATCH('Godkända ansökningar'!C:C,'EPM diarie'!D:D,0),3)</f>
        <v>Kristian Borg</v>
      </c>
    </row>
    <row r="176" spans="1:21" ht="14.25" x14ac:dyDescent="0.45">
      <c r="A176" s="34" t="s">
        <v>194</v>
      </c>
      <c r="B176" s="34" t="s">
        <v>201</v>
      </c>
      <c r="C176" s="34" t="s">
        <v>1278</v>
      </c>
      <c r="D176" s="34" t="s">
        <v>1279</v>
      </c>
      <c r="E176" s="41" t="str">
        <f>INDEX('EPM info från ansökningar'!A:AN,MATCH('Godkända ansökningar'!C:C,'EPM info från ansökningar'!A:A,0),29)</f>
        <v>SARS-CoV-2 som orsakar sjukdomen covid-19, tillhör virusfamiljen coronavirus. Coronafamiljen innehåller ytterligare två virus som framkallar allvarlig sjukdom, SARS-CoV, MERS-CoV, samt fyra virus som fr.a. orsakar mildare luftvägsinfektioner: 229E, NL63, OC43, samt HKU1 (framöver kallade lågpatogena coronavirus). De lågpatogena coronavirusen är spridda globalt och förekommer även i Sverige. Diagnostik av dessa fyra coronavirus ingår i den panel av luftvägsvirus som rutinmässigt påvisas med PCR i luftvägsprov vid kliniska mikrobiologiska laboratorier.
I det aktuella projektet avser vi att använda historiska data från rutindiagnostiken för att studera epidemiologin för de lågpatogena coronavirusen vilket kan ge lärdom om hur epidemiologin för SARS-CoV- 2 kommer att se ut i den post-pandemiska fasen.
Pseudo-anonymiserade data på resultat för virusanalyser på cirka 140 000 luftvägsprover tagna under perioden september 2009 t.o.m. april 2020 kommer att hämtas från laboratoriedatasystemet wwLab på 
Klinisk Mikrobiologi, Karolinska Universitetslaboratoriet. Extraherade data kommer att innehålla information om remitterande klinik, provtagningsdatum, provmaterial och resultat från virusundersökningar samt patienternas kön och födelsedatum. Dessa data kommer att analyseras med avseende på när de lågpatogena coronavirusen påvisas under mest året, hur ålder- och könsfördelning 
för virusinfekterade patienter ser ut, hur virusmängden skiljer sig mellan olika provmaterial, samt vilka andra luftvägsvirus som samtidigt påvisas med de lågpatogena coronavirusen.
Det finns mycket få motsvarande internationella studier av samma storlek. I och med att allt talar för att SARS-CoV-2 kommer att bli kvar som endemiskt närvarande femte coronavirus, menar vi att 
projektet kan ge värdefull information om hur dess epidemiologin kommer att se ut i den post-pandemiska fasen.</v>
      </c>
      <c r="F176" s="34" t="s">
        <v>34</v>
      </c>
      <c r="G176" s="33">
        <v>44006</v>
      </c>
      <c r="H176" s="34" t="s">
        <v>212</v>
      </c>
      <c r="I176" t="s">
        <v>163</v>
      </c>
      <c r="J176" t="str">
        <f>IF(INDEX('EPM info från ansökningar'!A:AN,MATCH('Godkända ansökningar'!C:C,'EPM info från ansökningar'!A:A,0),7)=0,"",INDEX('EPM info från ansökningar'!A:AN,MATCH('Godkända ansökningar'!C:C,'EPM info från ansökningar'!A:A,0),7))</f>
        <v/>
      </c>
      <c r="K176" t="str">
        <f>IF(INDEX('EPM info från ansökningar'!A:AN,MATCH('Godkända ansökningar'!C:C,'EPM info från ansökningar'!A:A,0),8)=0,"",INDEX('EPM info från ansökningar'!A:AN,MATCH('Godkända ansökningar'!C:C,'EPM info från ansökningar'!A:A,0),8))</f>
        <v/>
      </c>
      <c r="L176" t="str">
        <f>IF(INDEX('EPM info från ansökningar'!A:AN,MATCH('Godkända ansökningar'!C:C,'EPM info från ansökningar'!A:A,0),9)=0,"",INDEX('EPM info från ansökningar'!A:AN,MATCH('Godkända ansökningar'!C:C,'EPM info från ansökningar'!A:A,0),9))</f>
        <v>Stockholms</v>
      </c>
      <c r="M176" t="str">
        <f>IF(INDEX('EPM info från ansökningar'!A:AN,MATCH('Godkända ansökningar'!C:C,'EPM info från ansökningar'!A:A,0),10)=0,"",INDEX('EPM info från ansökningar'!A:AN,MATCH('Godkända ansökningar'!C:C,'EPM info från ansökningar'!A:A,0),10))</f>
        <v/>
      </c>
      <c r="N176" t="str">
        <f>IF(INDEX('EPM info från ansökningar'!A:AN,MATCH('Godkända ansökningar'!C:C,'EPM info från ansökningar'!A:A,0),11)=0,"",INDEX('EPM info från ansökningar'!A:AN,MATCH('Godkända ansökningar'!C:C,'EPM info från ansökningar'!A:A,0),11))</f>
        <v/>
      </c>
      <c r="O176" t="str">
        <f>IF(INDEX('EPM info från ansökningar'!A:AN,MATCH('Godkända ansökningar'!C:C,'EPM info från ansökningar'!A:A,0),12)=0,"",INDEX('EPM info från ansökningar'!A:AN,MATCH('Godkända ansökningar'!C:C,'EPM info från ansökningar'!A:A,0),12))</f>
        <v/>
      </c>
      <c r="P176" s="63">
        <f>INDEX('EPM info från ansökningar'!A:AN,MATCH('Godkända ansökningar'!C:C,'EPM info från ansökningar'!A:A,0),33)</f>
        <v>44006</v>
      </c>
      <c r="Q176" s="63">
        <f>INDEX('EPM info från ansökningar'!A:AN,MATCH('Godkända ansökningar'!C:C,'EPM info från ansökningar'!A:A,0),35)</f>
        <v>44104</v>
      </c>
      <c r="R176" s="65">
        <f>INDEX('EPM info från ansökningar'!A:AN,MATCH('Godkända ansökningar'!C:C,'EPM info från ansökningar'!A:A,0),38)</f>
        <v>140000</v>
      </c>
      <c r="S176" s="65" t="str">
        <f>INDEX('EPM info från ansökningar'!A:AN,MATCH('Godkända ansökningar'!C:C,'EPM info från ansökningar'!A:A,0),39)</f>
        <v>Ja</v>
      </c>
      <c r="T176" t="str">
        <f>INDEX('EPM info från ansökningar'!A:AN,MATCH('Godkända ansökningar'!C:C,'EPM info från ansökningar'!A:A,0),40)</f>
        <v>Ja</v>
      </c>
      <c r="U176" t="str">
        <f>INDEX('EPM diarie'!D:F,MATCH('Godkända ansökningar'!C:C,'EPM diarie'!D:D,0),3)</f>
        <v>Robert Dyrdak</v>
      </c>
    </row>
    <row r="177" spans="1:21" ht="14.25" x14ac:dyDescent="0.45">
      <c r="A177" s="34" t="s">
        <v>194</v>
      </c>
      <c r="B177" s="34" t="s">
        <v>195</v>
      </c>
      <c r="C177" s="34" t="s">
        <v>1281</v>
      </c>
      <c r="D177" s="34" t="s">
        <v>1282</v>
      </c>
      <c r="E177" s="41" t="str">
        <f>INDEX('EPM info från ansökningar'!A:AN,MATCH('Godkända ansökningar'!C:C,'EPM info från ansökningar'!A:A,0),29)</f>
        <v>Förhöjt intrakraniellt tryck (ICP) är en fruktad komplikation till hjärnskador och leder ofta till sekundära hjärnskador på grund av dålig blodgenomströmning av hjärnvävnaden. Högt ICP behandlas aggressivt inom neurointensivvården med ett antal vedertagna behandlingsstrategier. Detta bygger emellertid på att patienterna har fått en tryckmätare inopererad i hjärnan (ICP-mätare) vilket enbart kan genomföras på sjukhus med neurokirurgisk förmåga. Hjärnskador som uppstår av andra orsaker än trauma och hjärnblödning, såsom syrebristskador efter hjärtstopp eller hjärnsvullnad på grund av 
infektion eller leversvikt, får ytterst sällan en ICP-mätare inlagd. Nyligen har neurologiska symtom och skador vid COVID- 19 visat sig vara vanligt förekommande. Bland de skademekanismer som har föreslagits finns hjärnsvullnad, infektion i hjärnan, syrebristskador och blodproppar. Samtliga av dessa kan leda till förhöjt ICP men COVID- 19 patienter är inte ICP-monitorerade och detta är inte studerat. Ultraljudsmätning av synnervens nervskida (ONSD), ultraljudsmätningar av flödeshastigheter (doppler) i hjärnans blodkärl och pupillometri (mätning av pupillreaktion på ljus) har alla studerats som icke invasiva alternativ för att skatta intrakraniellt tryck. Samtliga 
av dessa metoder behöver dock studeras ytterligare innan de kan inkluderas i klinisk praxis och bli vägledande för behandling av patienter. I det här projektet ska dessa tre metoder utvärderas 
avseende korrelation med ICP på patienter som vårdas med ICP-mätare. Metoderna kommer att utvärderas både var för sig och som kombinerade mått samt baserat på detta användas för att skatta 
ICP hos COVID-19 patienter inom intensivvården. Möjliga framtida tillämpningar är att bättre kunna skydda hjärnan hos patienter med hjärnsvullnad efter hjärtstopp eller till följd av infektioner såsom COVID-19 eller leversjukdom. Vidare har metoderna potential att förbättra vård och transportbeslut både på sjukhus utan neurokirurgisk förmåga och inom ambulanssjukvården.</v>
      </c>
      <c r="F177" s="34" t="s">
        <v>34</v>
      </c>
      <c r="G177" s="33">
        <v>43999</v>
      </c>
      <c r="H177" s="34" t="s">
        <v>199</v>
      </c>
      <c r="I177" t="s">
        <v>163</v>
      </c>
      <c r="J177" t="str">
        <f>IF(INDEX('EPM info från ansökningar'!A:AN,MATCH('Godkända ansökningar'!C:C,'EPM info från ansökningar'!A:A,0),7)=0,"",INDEX('EPM info från ansökningar'!A:AN,MATCH('Godkända ansökningar'!C:C,'EPM info från ansökningar'!A:A,0),7))</f>
        <v/>
      </c>
      <c r="K177" t="str">
        <f>IF(INDEX('EPM info från ansökningar'!A:AN,MATCH('Godkända ansökningar'!C:C,'EPM info från ansökningar'!A:A,0),8)=0,"",INDEX('EPM info från ansökningar'!A:AN,MATCH('Godkända ansökningar'!C:C,'EPM info från ansökningar'!A:A,0),8))</f>
        <v/>
      </c>
      <c r="L177" t="str">
        <f>IF(INDEX('EPM info från ansökningar'!A:AN,MATCH('Godkända ansökningar'!C:C,'EPM info från ansökningar'!A:A,0),9)=0,"",INDEX('EPM info från ansökningar'!A:AN,MATCH('Godkända ansökningar'!C:C,'EPM info från ansökningar'!A:A,0),9))</f>
        <v>Stockholms</v>
      </c>
      <c r="M177" t="str">
        <f>IF(INDEX('EPM info från ansökningar'!A:AN,MATCH('Godkända ansökningar'!C:C,'EPM info från ansökningar'!A:A,0),10)=0,"",INDEX('EPM info från ansökningar'!A:AN,MATCH('Godkända ansökningar'!C:C,'EPM info från ansökningar'!A:A,0),10))</f>
        <v/>
      </c>
      <c r="N177" t="str">
        <f>IF(INDEX('EPM info från ansökningar'!A:AN,MATCH('Godkända ansökningar'!C:C,'EPM info från ansökningar'!A:A,0),11)=0,"",INDEX('EPM info från ansökningar'!A:AN,MATCH('Godkända ansökningar'!C:C,'EPM info från ansökningar'!A:A,0),11))</f>
        <v/>
      </c>
      <c r="O177" t="str">
        <f>IF(INDEX('EPM info från ansökningar'!A:AN,MATCH('Godkända ansökningar'!C:C,'EPM info från ansökningar'!A:A,0),12)=0,"",INDEX('EPM info från ansökningar'!A:AN,MATCH('Godkända ansökningar'!C:C,'EPM info från ansökningar'!A:A,0),12))</f>
        <v/>
      </c>
      <c r="P177" s="63">
        <f>INDEX('EPM info från ansökningar'!A:AN,MATCH('Godkända ansökningar'!C:C,'EPM info från ansökningar'!A:A,0),33)</f>
        <v>43971</v>
      </c>
      <c r="Q177" s="63">
        <f>INDEX('EPM info från ansökningar'!A:AN,MATCH('Godkända ansökningar'!C:C,'EPM info från ansökningar'!A:A,0),35)</f>
        <v>45230</v>
      </c>
      <c r="R177" s="65">
        <f>INDEX('EPM info från ansökningar'!A:AN,MATCH('Godkända ansökningar'!C:C,'EPM info från ansökningar'!A:A,0),38)</f>
        <v>440</v>
      </c>
      <c r="S177" s="65" t="str">
        <f>INDEX('EPM info från ansökningar'!A:AN,MATCH('Godkända ansökningar'!C:C,'EPM info från ansökningar'!A:A,0),39)</f>
        <v>Nej</v>
      </c>
      <c r="T177" t="str">
        <f>INDEX('EPM info från ansökningar'!A:AN,MATCH('Godkända ansökningar'!C:C,'EPM info från ansökningar'!A:A,0),40)</f>
        <v>Ja</v>
      </c>
      <c r="U177" t="str">
        <f>INDEX('EPM diarie'!D:F,MATCH('Godkända ansökningar'!C:C,'EPM diarie'!D:D,0),3)</f>
        <v>Charith Cooray</v>
      </c>
    </row>
    <row r="178" spans="1:21" ht="14.25" x14ac:dyDescent="0.45">
      <c r="A178" s="34" t="s">
        <v>194</v>
      </c>
      <c r="B178" s="34" t="s">
        <v>201</v>
      </c>
      <c r="C178" s="34" t="s">
        <v>1286</v>
      </c>
      <c r="D178" s="34" t="s">
        <v>1287</v>
      </c>
      <c r="E178" s="41" t="e">
        <f>INDEX('EPM info från ansökningar'!A:AN,MATCH('Godkända ansökningar'!C:C,'EPM info från ansökningar'!A:A,0),29)</f>
        <v>#N/A</v>
      </c>
      <c r="F178" s="34" t="s">
        <v>105</v>
      </c>
      <c r="G178" s="33">
        <v>44083</v>
      </c>
      <c r="H178" s="34" t="s">
        <v>212</v>
      </c>
      <c r="I178" t="s">
        <v>166</v>
      </c>
      <c r="J178" t="e">
        <f>IF(INDEX('EPM info från ansökningar'!A:AN,MATCH('Godkända ansökningar'!C:C,'EPM info från ansökningar'!A:A,0),7)=0,"",INDEX('EPM info från ansökningar'!A:AN,MATCH('Godkända ansökningar'!C:C,'EPM info från ansökningar'!A:A,0),7))</f>
        <v>#N/A</v>
      </c>
      <c r="K178" t="e">
        <f>IF(INDEX('EPM info från ansökningar'!A:AN,MATCH('Godkända ansökningar'!C:C,'EPM info från ansökningar'!A:A,0),8)=0,"",INDEX('EPM info från ansökningar'!A:AN,MATCH('Godkända ansökningar'!C:C,'EPM info från ansökningar'!A:A,0),8))</f>
        <v>#N/A</v>
      </c>
      <c r="L178" t="e">
        <f>IF(INDEX('EPM info från ansökningar'!A:AN,MATCH('Godkända ansökningar'!C:C,'EPM info från ansökningar'!A:A,0),9)=0,"",INDEX('EPM info från ansökningar'!A:AN,MATCH('Godkända ansökningar'!C:C,'EPM info från ansökningar'!A:A,0),9))</f>
        <v>#N/A</v>
      </c>
      <c r="M178" t="e">
        <f>IF(INDEX('EPM info från ansökningar'!A:AN,MATCH('Godkända ansökningar'!C:C,'EPM info från ansökningar'!A:A,0),10)=0,"",INDEX('EPM info från ansökningar'!A:AN,MATCH('Godkända ansökningar'!C:C,'EPM info från ansökningar'!A:A,0),10))</f>
        <v>#N/A</v>
      </c>
      <c r="N178" t="e">
        <f>IF(INDEX('EPM info från ansökningar'!A:AN,MATCH('Godkända ansökningar'!C:C,'EPM info från ansökningar'!A:A,0),11)=0,"",INDEX('EPM info från ansökningar'!A:AN,MATCH('Godkända ansökningar'!C:C,'EPM info från ansökningar'!A:A,0),11))</f>
        <v>#N/A</v>
      </c>
      <c r="O178" t="e">
        <f>IF(INDEX('EPM info från ansökningar'!A:AN,MATCH('Godkända ansökningar'!C:C,'EPM info från ansökningar'!A:A,0),12)=0,"",INDEX('EPM info från ansökningar'!A:AN,MATCH('Godkända ansökningar'!C:C,'EPM info från ansökningar'!A:A,0),12))</f>
        <v>#N/A</v>
      </c>
      <c r="P178" s="63" t="e">
        <f>INDEX('EPM info från ansökningar'!A:AN,MATCH('Godkända ansökningar'!C:C,'EPM info från ansökningar'!A:A,0),33)</f>
        <v>#N/A</v>
      </c>
      <c r="Q178" s="63" t="e">
        <f>INDEX('EPM info från ansökningar'!A:AN,MATCH('Godkända ansökningar'!C:C,'EPM info från ansökningar'!A:A,0),35)</f>
        <v>#N/A</v>
      </c>
      <c r="R178" s="65" t="e">
        <f>INDEX('EPM info från ansökningar'!A:AN,MATCH('Godkända ansökningar'!C:C,'EPM info från ansökningar'!A:A,0),38)</f>
        <v>#N/A</v>
      </c>
      <c r="S178" s="65" t="e">
        <f>INDEX('EPM info från ansökningar'!A:AN,MATCH('Godkända ansökningar'!C:C,'EPM info från ansökningar'!A:A,0),39)</f>
        <v>#N/A</v>
      </c>
      <c r="T178" t="e">
        <f>INDEX('EPM info från ansökningar'!A:AN,MATCH('Godkända ansökningar'!C:C,'EPM info från ansökningar'!A:A,0),40)</f>
        <v>#N/A</v>
      </c>
      <c r="U178" t="str">
        <f>INDEX('EPM diarie'!D:F,MATCH('Godkända ansökningar'!C:C,'EPM diarie'!D:D,0),3)</f>
        <v>Holmgren Birgitta</v>
      </c>
    </row>
    <row r="179" spans="1:21" ht="14.25" x14ac:dyDescent="0.45">
      <c r="A179" s="34" t="s">
        <v>194</v>
      </c>
      <c r="B179" s="34" t="s">
        <v>195</v>
      </c>
      <c r="C179" s="34" t="s">
        <v>1289</v>
      </c>
      <c r="D179" s="34" t="s">
        <v>1290</v>
      </c>
      <c r="E179" s="41" t="e">
        <f>INDEX('EPM info från ansökningar'!A:AN,MATCH('Godkända ansökningar'!C:C,'EPM info från ansökningar'!A:A,0),29)</f>
        <v>#N/A</v>
      </c>
      <c r="F179" s="34" t="s">
        <v>61</v>
      </c>
      <c r="G179" s="33">
        <v>44054</v>
      </c>
      <c r="H179" s="34" t="s">
        <v>199</v>
      </c>
      <c r="I179" t="s">
        <v>165</v>
      </c>
      <c r="J179" t="e">
        <f>IF(INDEX('EPM info från ansökningar'!A:AN,MATCH('Godkända ansökningar'!C:C,'EPM info från ansökningar'!A:A,0),7)=0,"",INDEX('EPM info från ansökningar'!A:AN,MATCH('Godkända ansökningar'!C:C,'EPM info från ansökningar'!A:A,0),7))</f>
        <v>#N/A</v>
      </c>
      <c r="K179" t="e">
        <f>IF(INDEX('EPM info från ansökningar'!A:AN,MATCH('Godkända ansökningar'!C:C,'EPM info från ansökningar'!A:A,0),8)=0,"",INDEX('EPM info från ansökningar'!A:AN,MATCH('Godkända ansökningar'!C:C,'EPM info från ansökningar'!A:A,0),8))</f>
        <v>#N/A</v>
      </c>
      <c r="L179" t="e">
        <f>IF(INDEX('EPM info från ansökningar'!A:AN,MATCH('Godkända ansökningar'!C:C,'EPM info från ansökningar'!A:A,0),9)=0,"",INDEX('EPM info från ansökningar'!A:AN,MATCH('Godkända ansökningar'!C:C,'EPM info från ansökningar'!A:A,0),9))</f>
        <v>#N/A</v>
      </c>
      <c r="M179" t="e">
        <f>IF(INDEX('EPM info från ansökningar'!A:AN,MATCH('Godkända ansökningar'!C:C,'EPM info från ansökningar'!A:A,0),10)=0,"",INDEX('EPM info från ansökningar'!A:AN,MATCH('Godkända ansökningar'!C:C,'EPM info från ansökningar'!A:A,0),10))</f>
        <v>#N/A</v>
      </c>
      <c r="N179" t="e">
        <f>IF(INDEX('EPM info från ansökningar'!A:AN,MATCH('Godkända ansökningar'!C:C,'EPM info från ansökningar'!A:A,0),11)=0,"",INDEX('EPM info från ansökningar'!A:AN,MATCH('Godkända ansökningar'!C:C,'EPM info från ansökningar'!A:A,0),11))</f>
        <v>#N/A</v>
      </c>
      <c r="O179" t="e">
        <f>IF(INDEX('EPM info från ansökningar'!A:AN,MATCH('Godkända ansökningar'!C:C,'EPM info från ansökningar'!A:A,0),12)=0,"",INDEX('EPM info från ansökningar'!A:AN,MATCH('Godkända ansökningar'!C:C,'EPM info från ansökningar'!A:A,0),12))</f>
        <v>#N/A</v>
      </c>
      <c r="P179" s="63" t="e">
        <f>INDEX('EPM info från ansökningar'!A:AN,MATCH('Godkända ansökningar'!C:C,'EPM info från ansökningar'!A:A,0),33)</f>
        <v>#N/A</v>
      </c>
      <c r="Q179" s="63" t="e">
        <f>INDEX('EPM info från ansökningar'!A:AN,MATCH('Godkända ansökningar'!C:C,'EPM info från ansökningar'!A:A,0),35)</f>
        <v>#N/A</v>
      </c>
      <c r="R179" s="65" t="e">
        <f>INDEX('EPM info från ansökningar'!A:AN,MATCH('Godkända ansökningar'!C:C,'EPM info från ansökningar'!A:A,0),38)</f>
        <v>#N/A</v>
      </c>
      <c r="S179" s="65" t="e">
        <f>INDEX('EPM info från ansökningar'!A:AN,MATCH('Godkända ansökningar'!C:C,'EPM info från ansökningar'!A:A,0),39)</f>
        <v>#N/A</v>
      </c>
      <c r="T179" t="e">
        <f>INDEX('EPM info från ansökningar'!A:AN,MATCH('Godkända ansökningar'!C:C,'EPM info från ansökningar'!A:A,0),40)</f>
        <v>#N/A</v>
      </c>
      <c r="U179" t="str">
        <f>INDEX('EPM diarie'!D:F,MATCH('Godkända ansökningar'!C:C,'EPM diarie'!D:D,0),3)</f>
        <v>Maria-Teresia Svanvik</v>
      </c>
    </row>
    <row r="180" spans="1:21" ht="14.25" x14ac:dyDescent="0.45">
      <c r="A180" s="34" t="s">
        <v>194</v>
      </c>
      <c r="B180" s="34" t="s">
        <v>201</v>
      </c>
      <c r="C180" s="34" t="s">
        <v>1297</v>
      </c>
      <c r="D180" s="34" t="s">
        <v>1298</v>
      </c>
      <c r="E180" s="41" t="str">
        <f>INDEX('EPM info från ansökningar'!A:AN,MATCH('Godkända ansökningar'!C:C,'EPM info från ansökningar'!A:A,0),29)</f>
        <v>Covid-19 är en för människan ny virusinfektion som sedan december 2019 har utvecklat pandemisk spridning. Aktuell forskning, som hittills är mycket ofullständig, visar att det finns risk att drabbas av
kvarstående funktionsstörning efter sjukhusvård och att en del personer kan behöva rehabilitering för att kunna återgå till en fungerande vardag (arbete, studier, socialt liv och fritidsaktiviteter) igen. Kvarstående besvär kan utgöras av muskelsvaghet, koordinationsstörning, störning av minne och koncentrationsförmåga, svårigheter att vistas i stimuli-rika miljöer, sömnstörningar och andra neurologiskt och neurokognitivt präglade symtom enligt hittills tillgängliga vetenskapliga rapporter och nationell och internationell klinisk erfarenhet.
Den särskilda sjukvårdsledningen i Region Östergötland har konstaterat att det således sannolikt föreligger ett relativt omfattande behov av medicinsk uppföljning inklusive rehabiliteringsåtgärder efter covid-19 sjukdom. För att kunna bedöma omfattningen av detta, samt identifiera vilka typer av insatser som
behöver prioriteras, behöver patienter som haft covid-19 kontaktas. Beslut om sådan uppföljning har fattats den 25 maj 2020 av den särskilda regionala sjukvårdsledningen (Bilaga 14). Ett antal namngivna personer anställda vid Rehabiliteringsmedicinska kliniken, Universitetssjukhuset I Linköping, har fått uppdraget att som kvalitetsgranskare ta kontakt med patienter som haft covid-19 och samla in data som del i ett beslutsunderlag.
Utöver detta uppdrag, har vi ett kliniskt åtagande att utreda otillgodosedda rehabiliteringsbehov och erbjuda interventioner för detta. Detta sker genom fördjupad utredning och bedömning i förekommande fall via vår högspecialiserade öppenvårdsmottagning. Patienterna kommer härefter att erbjudas rehabilitering enligt regionens nivåstrukturering för sådana insatser.
Forskningsprojektet knutet till det kliniska och kvalitetssäkrande uppdraget utgörs dels av analys av data gällande frekvens, art och grad av neurologiska och neurokognitiva funktionsstörningar (baserat på kodade individuella bedömningar), dels en retrospektiv jämförelse mellan gruppen som har respektive inte har kvarstående funktionsstörning med avseende på möjliga prediktorer för uppkomst av sådana problem (baserat på registerdata på gruppnivå). För detta inhämtas informerat samtycke respektive etiskt tillstånd.</v>
      </c>
      <c r="F180" s="34" t="s">
        <v>127</v>
      </c>
      <c r="G180" s="33">
        <v>44026</v>
      </c>
      <c r="H180" s="34" t="s">
        <v>199</v>
      </c>
      <c r="I180" t="s">
        <v>164</v>
      </c>
      <c r="J180" t="str">
        <f>IF(INDEX('EPM info från ansökningar'!A:AN,MATCH('Godkända ansökningar'!C:C,'EPM info från ansökningar'!A:A,0),7)=0,"",INDEX('EPM info från ansökningar'!A:AN,MATCH('Godkända ansökningar'!C:C,'EPM info från ansökningar'!A:A,0),7))</f>
        <v/>
      </c>
      <c r="K180" t="str">
        <f>IF(INDEX('EPM info från ansökningar'!A:AN,MATCH('Godkända ansökningar'!C:C,'EPM info från ansökningar'!A:A,0),8)=0,"",INDEX('EPM info från ansökningar'!A:AN,MATCH('Godkända ansökningar'!C:C,'EPM info från ansökningar'!A:A,0),8))</f>
        <v/>
      </c>
      <c r="L180" t="str">
        <f>IF(INDEX('EPM info från ansökningar'!A:AN,MATCH('Godkända ansökningar'!C:C,'EPM info från ansökningar'!A:A,0),9)=0,"",INDEX('EPM info från ansökningar'!A:AN,MATCH('Godkända ansökningar'!C:C,'EPM info från ansökningar'!A:A,0),9))</f>
        <v/>
      </c>
      <c r="M180" t="str">
        <f>IF(INDEX('EPM info från ansökningar'!A:AN,MATCH('Godkända ansökningar'!C:C,'EPM info från ansökningar'!A:A,0),10)=0,"",INDEX('EPM info från ansökningar'!A:AN,MATCH('Godkända ansökningar'!C:C,'EPM info från ansökningar'!A:A,0),10))</f>
        <v>Sydöstra</v>
      </c>
      <c r="N180" t="str">
        <f>IF(INDEX('EPM info från ansökningar'!A:AN,MATCH('Godkända ansökningar'!C:C,'EPM info från ansökningar'!A:A,0),11)=0,"",INDEX('EPM info från ansökningar'!A:AN,MATCH('Godkända ansökningar'!C:C,'EPM info från ansökningar'!A:A,0),11))</f>
        <v/>
      </c>
      <c r="O180" t="str">
        <f>IF(INDEX('EPM info från ansökningar'!A:AN,MATCH('Godkända ansökningar'!C:C,'EPM info från ansökningar'!A:A,0),12)=0,"",INDEX('EPM info från ansökningar'!A:AN,MATCH('Godkända ansökningar'!C:C,'EPM info från ansökningar'!A:A,0),12))</f>
        <v/>
      </c>
      <c r="P180" s="63">
        <f>INDEX('EPM info från ansökningar'!A:AN,MATCH('Godkända ansökningar'!C:C,'EPM info från ansökningar'!A:A,0),33)</f>
        <v>43997</v>
      </c>
      <c r="Q180" s="63">
        <f>INDEX('EPM info från ansökningar'!A:AN,MATCH('Godkända ansökningar'!C:C,'EPM info från ansökningar'!A:A,0),35)</f>
        <v>44742</v>
      </c>
      <c r="R180" s="65">
        <f>INDEX('EPM info från ansökningar'!A:AN,MATCH('Godkända ansökningar'!C:C,'EPM info från ansökningar'!A:A,0),38)</f>
        <v>500</v>
      </c>
      <c r="S180" s="65" t="str">
        <f>INDEX('EPM info från ansökningar'!A:AN,MATCH('Godkända ansökningar'!C:C,'EPM info från ansökningar'!A:A,0),39)</f>
        <v>Ja</v>
      </c>
      <c r="T180" t="str">
        <f>INDEX('EPM info från ansökningar'!A:AN,MATCH('Godkända ansökningar'!C:C,'EPM info från ansökningar'!A:A,0),40)</f>
        <v>Ja</v>
      </c>
      <c r="U180" t="str">
        <f>INDEX('EPM diarie'!D:F,MATCH('Godkända ansökningar'!C:C,'EPM diarie'!D:D,0),3)</f>
        <v>Richard Levi</v>
      </c>
    </row>
    <row r="181" spans="1:21" ht="14.25" x14ac:dyDescent="0.45">
      <c r="A181" s="34" t="s">
        <v>194</v>
      </c>
      <c r="B181" s="34" t="s">
        <v>201</v>
      </c>
      <c r="C181" s="34" t="s">
        <v>2443</v>
      </c>
      <c r="D181" s="34" t="s">
        <v>2444</v>
      </c>
      <c r="E181" s="41" t="e">
        <f>INDEX('EPM info från ansökningar'!A:AN,MATCH('Godkända ansökningar'!C:C,'EPM info från ansökningar'!A:A,0),29)</f>
        <v>#N/A</v>
      </c>
      <c r="F181" s="34" t="s">
        <v>2446</v>
      </c>
      <c r="G181" s="33">
        <v>44062</v>
      </c>
      <c r="H181" s="34" t="s">
        <v>212</v>
      </c>
      <c r="I181" t="s">
        <v>163</v>
      </c>
      <c r="J181" t="e">
        <f>IF(INDEX('EPM info från ansökningar'!A:AN,MATCH('Godkända ansökningar'!C:C,'EPM info från ansökningar'!A:A,0),7)=0,"",INDEX('EPM info från ansökningar'!A:AN,MATCH('Godkända ansökningar'!C:C,'EPM info från ansökningar'!A:A,0),7))</f>
        <v>#N/A</v>
      </c>
      <c r="K181" t="e">
        <f>IF(INDEX('EPM info från ansökningar'!A:AN,MATCH('Godkända ansökningar'!C:C,'EPM info från ansökningar'!A:A,0),8)=0,"",INDEX('EPM info från ansökningar'!A:AN,MATCH('Godkända ansökningar'!C:C,'EPM info från ansökningar'!A:A,0),8))</f>
        <v>#N/A</v>
      </c>
      <c r="L181" t="e">
        <f>IF(INDEX('EPM info från ansökningar'!A:AN,MATCH('Godkända ansökningar'!C:C,'EPM info från ansökningar'!A:A,0),9)=0,"",INDEX('EPM info från ansökningar'!A:AN,MATCH('Godkända ansökningar'!C:C,'EPM info från ansökningar'!A:A,0),9))</f>
        <v>#N/A</v>
      </c>
      <c r="M181" t="e">
        <f>IF(INDEX('EPM info från ansökningar'!A:AN,MATCH('Godkända ansökningar'!C:C,'EPM info från ansökningar'!A:A,0),10)=0,"",INDEX('EPM info från ansökningar'!A:AN,MATCH('Godkända ansökningar'!C:C,'EPM info från ansökningar'!A:A,0),10))</f>
        <v>#N/A</v>
      </c>
      <c r="N181" t="e">
        <f>IF(INDEX('EPM info från ansökningar'!A:AN,MATCH('Godkända ansökningar'!C:C,'EPM info från ansökningar'!A:A,0),11)=0,"",INDEX('EPM info från ansökningar'!A:AN,MATCH('Godkända ansökningar'!C:C,'EPM info från ansökningar'!A:A,0),11))</f>
        <v>#N/A</v>
      </c>
      <c r="O181" t="e">
        <f>IF(INDEX('EPM info från ansökningar'!A:AN,MATCH('Godkända ansökningar'!C:C,'EPM info från ansökningar'!A:A,0),12)=0,"",INDEX('EPM info från ansökningar'!A:AN,MATCH('Godkända ansökningar'!C:C,'EPM info från ansökningar'!A:A,0),12))</f>
        <v>#N/A</v>
      </c>
      <c r="P181" s="63" t="e">
        <f>INDEX('EPM info från ansökningar'!A:AN,MATCH('Godkända ansökningar'!C:C,'EPM info från ansökningar'!A:A,0),33)</f>
        <v>#N/A</v>
      </c>
      <c r="Q181" s="63" t="e">
        <f>INDEX('EPM info från ansökningar'!A:AN,MATCH('Godkända ansökningar'!C:C,'EPM info från ansökningar'!A:A,0),35)</f>
        <v>#N/A</v>
      </c>
      <c r="R181" s="65" t="e">
        <f>INDEX('EPM info från ansökningar'!A:AN,MATCH('Godkända ansökningar'!C:C,'EPM info från ansökningar'!A:A,0),38)</f>
        <v>#N/A</v>
      </c>
      <c r="S181" s="65" t="e">
        <f>INDEX('EPM info från ansökningar'!A:AN,MATCH('Godkända ansökningar'!C:C,'EPM info från ansökningar'!A:A,0),39)</f>
        <v>#N/A</v>
      </c>
      <c r="T181" t="e">
        <f>INDEX('EPM info från ansökningar'!A:AN,MATCH('Godkända ansökningar'!C:C,'EPM info från ansökningar'!A:A,0),40)</f>
        <v>#N/A</v>
      </c>
      <c r="U181" t="str">
        <f>INDEX('EPM diarie'!D:F,MATCH('Godkända ansökningar'!C:C,'EPM diarie'!D:D,0),3)</f>
        <v>Lisen Arnheim Dahlström</v>
      </c>
    </row>
    <row r="182" spans="1:21" ht="14.25" x14ac:dyDescent="0.45">
      <c r="A182" s="34" t="s">
        <v>194</v>
      </c>
      <c r="B182" s="34" t="s">
        <v>201</v>
      </c>
      <c r="C182" s="34" t="s">
        <v>1311</v>
      </c>
      <c r="D182" s="34" t="s">
        <v>1312</v>
      </c>
      <c r="E182" s="41" t="str">
        <f>INDEX('EPM info från ansökningar'!A:AN,MATCH('Godkända ansökningar'!C:C,'EPM info från ansökningar'!A:A,0),29)</f>
        <v xml:space="preserve"> Covid-19 är en pandemi som snabbt spridit sig över världen och givit upphov till en mycket ansträngd stiuation inom vården. Pandemin har drabbat framför allt vissa riskgrupper med svåra sjukdomsförlopp och i vissa fall dödlig utgång. Det är känt från tidigare infektioner så som influensa att patienter med övervikt eller obesitas (=fetma) drabbas av svårare luftvägsinfektioner än normalviktiga personer. Patienter med obesitas har visat sig ha ökad risk för att utveckla allvarliga luftvägssymptom med behov av intensivvård och längre vårdtider än normalviktiga personer. Övervikt och Obesitas har angivits som riskfaktorer för svår sjukdom i Covid-19 men data kring om graden av obesitas påverkar risken för svårt vårdförlopp är inte tydligt. 
Patientföreningen HOBS (Häsla Oberoende av storlek) har fört fram oro från patienterna och det är av stor vikt att få fram mer kunskap kring om obesitas i sig är en tydlig riskfaktor för svår sjukdom.</v>
      </c>
      <c r="F182" s="34" t="s">
        <v>287</v>
      </c>
      <c r="G182" s="33">
        <v>43997</v>
      </c>
      <c r="H182" s="34" t="s">
        <v>199</v>
      </c>
      <c r="I182" t="s">
        <v>165</v>
      </c>
      <c r="J182" t="str">
        <f>IF(INDEX('EPM info från ansökningar'!A:AN,MATCH('Godkända ansökningar'!C:C,'EPM info från ansökningar'!A:A,0),7)=0,"",INDEX('EPM info från ansökningar'!A:AN,MATCH('Godkända ansökningar'!C:C,'EPM info från ansökningar'!A:A,0),7))</f>
        <v/>
      </c>
      <c r="K182" t="str">
        <f>IF(INDEX('EPM info från ansökningar'!A:AN,MATCH('Godkända ansökningar'!C:C,'EPM info från ansökningar'!A:A,0),8)=0,"",INDEX('EPM info från ansökningar'!A:AN,MATCH('Godkända ansökningar'!C:C,'EPM info från ansökningar'!A:A,0),8))</f>
        <v/>
      </c>
      <c r="L182" t="str">
        <f>IF(INDEX('EPM info från ansökningar'!A:AN,MATCH('Godkända ansökningar'!C:C,'EPM info från ansökningar'!A:A,0),9)=0,"",INDEX('EPM info från ansökningar'!A:AN,MATCH('Godkända ansökningar'!C:C,'EPM info från ansökningar'!A:A,0),9))</f>
        <v/>
      </c>
      <c r="M182" t="str">
        <f>IF(INDEX('EPM info från ansökningar'!A:AN,MATCH('Godkända ansökningar'!C:C,'EPM info från ansökningar'!A:A,0),10)=0,"",INDEX('EPM info från ansökningar'!A:AN,MATCH('Godkända ansökningar'!C:C,'EPM info från ansökningar'!A:A,0),10))</f>
        <v/>
      </c>
      <c r="N182" t="str">
        <f>IF(INDEX('EPM info från ansökningar'!A:AN,MATCH('Godkända ansökningar'!C:C,'EPM info från ansökningar'!A:A,0),11)=0,"",INDEX('EPM info från ansökningar'!A:AN,MATCH('Godkända ansökningar'!C:C,'EPM info från ansökningar'!A:A,0),11))</f>
        <v>Västra</v>
      </c>
      <c r="O182" t="str">
        <f>IF(INDEX('EPM info från ansökningar'!A:AN,MATCH('Godkända ansökningar'!C:C,'EPM info från ansökningar'!A:A,0),12)=0,"",INDEX('EPM info från ansökningar'!A:AN,MATCH('Godkända ansökningar'!C:C,'EPM info från ansökningar'!A:A,0),12))</f>
        <v/>
      </c>
      <c r="P182" s="63">
        <f>INDEX('EPM info från ansökningar'!A:AN,MATCH('Godkända ansökningar'!C:C,'EPM info från ansökningar'!A:A,0),33)</f>
        <v>43997</v>
      </c>
      <c r="Q182" s="63">
        <f>INDEX('EPM info från ansökningar'!A:AN,MATCH('Godkända ansökningar'!C:C,'EPM info från ansökningar'!A:A,0),35)</f>
        <v>45823</v>
      </c>
      <c r="R182" s="65">
        <f>INDEX('EPM info från ansökningar'!A:AN,MATCH('Godkända ansökningar'!C:C,'EPM info från ansökningar'!A:A,0),38)</f>
        <v>1821</v>
      </c>
      <c r="S182" s="65" t="str">
        <f>INDEX('EPM info från ansökningar'!A:AN,MATCH('Godkända ansökningar'!C:C,'EPM info från ansökningar'!A:A,0),39)</f>
        <v>Ja</v>
      </c>
      <c r="T182" t="str">
        <f>INDEX('EPM info från ansökningar'!A:AN,MATCH('Godkända ansökningar'!C:C,'EPM info från ansökningar'!A:A,0),40)</f>
        <v>Ja</v>
      </c>
      <c r="U182" t="str">
        <f>INDEX('EPM diarie'!D:F,MATCH('Godkända ansökningar'!C:C,'EPM diarie'!D:D,0),3)</f>
        <v>Lovisa Sjögren</v>
      </c>
    </row>
    <row r="183" spans="1:21" ht="14.25" x14ac:dyDescent="0.45">
      <c r="A183" s="34" t="s">
        <v>194</v>
      </c>
      <c r="B183" s="34" t="s">
        <v>201</v>
      </c>
      <c r="C183" s="34" t="s">
        <v>1318</v>
      </c>
      <c r="D183" s="34" t="s">
        <v>1319</v>
      </c>
      <c r="E183" s="41" t="e">
        <f>INDEX('EPM info från ansökningar'!A:AN,MATCH('Godkända ansökningar'!C:C,'EPM info från ansökningar'!A:A,0),29)</f>
        <v>#N/A</v>
      </c>
      <c r="F183" s="34" t="s">
        <v>157</v>
      </c>
      <c r="G183" s="33">
        <v>44067</v>
      </c>
      <c r="H183" s="34" t="s">
        <v>199</v>
      </c>
      <c r="I183" t="s">
        <v>162</v>
      </c>
      <c r="J183" t="e">
        <f>IF(INDEX('EPM info från ansökningar'!A:AN,MATCH('Godkända ansökningar'!C:C,'EPM info från ansökningar'!A:A,0),7)=0,"",INDEX('EPM info från ansökningar'!A:AN,MATCH('Godkända ansökningar'!C:C,'EPM info från ansökningar'!A:A,0),7))</f>
        <v>#N/A</v>
      </c>
      <c r="K183" t="e">
        <f>IF(INDEX('EPM info från ansökningar'!A:AN,MATCH('Godkända ansökningar'!C:C,'EPM info från ansökningar'!A:A,0),8)=0,"",INDEX('EPM info från ansökningar'!A:AN,MATCH('Godkända ansökningar'!C:C,'EPM info från ansökningar'!A:A,0),8))</f>
        <v>#N/A</v>
      </c>
      <c r="L183" t="e">
        <f>IF(INDEX('EPM info från ansökningar'!A:AN,MATCH('Godkända ansökningar'!C:C,'EPM info från ansökningar'!A:A,0),9)=0,"",INDEX('EPM info från ansökningar'!A:AN,MATCH('Godkända ansökningar'!C:C,'EPM info från ansökningar'!A:A,0),9))</f>
        <v>#N/A</v>
      </c>
      <c r="M183" t="e">
        <f>IF(INDEX('EPM info från ansökningar'!A:AN,MATCH('Godkända ansökningar'!C:C,'EPM info från ansökningar'!A:A,0),10)=0,"",INDEX('EPM info från ansökningar'!A:AN,MATCH('Godkända ansökningar'!C:C,'EPM info från ansökningar'!A:A,0),10))</f>
        <v>#N/A</v>
      </c>
      <c r="N183" t="e">
        <f>IF(INDEX('EPM info från ansökningar'!A:AN,MATCH('Godkända ansökningar'!C:C,'EPM info från ansökningar'!A:A,0),11)=0,"",INDEX('EPM info från ansökningar'!A:AN,MATCH('Godkända ansökningar'!C:C,'EPM info från ansökningar'!A:A,0),11))</f>
        <v>#N/A</v>
      </c>
      <c r="O183" t="e">
        <f>IF(INDEX('EPM info från ansökningar'!A:AN,MATCH('Godkända ansökningar'!C:C,'EPM info från ansökningar'!A:A,0),12)=0,"",INDEX('EPM info från ansökningar'!A:AN,MATCH('Godkända ansökningar'!C:C,'EPM info från ansökningar'!A:A,0),12))</f>
        <v>#N/A</v>
      </c>
      <c r="P183" s="63" t="e">
        <f>INDEX('EPM info från ansökningar'!A:AN,MATCH('Godkända ansökningar'!C:C,'EPM info från ansökningar'!A:A,0),33)</f>
        <v>#N/A</v>
      </c>
      <c r="Q183" s="63" t="e">
        <f>INDEX('EPM info från ansökningar'!A:AN,MATCH('Godkända ansökningar'!C:C,'EPM info från ansökningar'!A:A,0),35)</f>
        <v>#N/A</v>
      </c>
      <c r="R183" s="65" t="e">
        <f>INDEX('EPM info från ansökningar'!A:AN,MATCH('Godkända ansökningar'!C:C,'EPM info från ansökningar'!A:A,0),38)</f>
        <v>#N/A</v>
      </c>
      <c r="S183" s="65" t="e">
        <f>INDEX('EPM info från ansökningar'!A:AN,MATCH('Godkända ansökningar'!C:C,'EPM info från ansökningar'!A:A,0),39)</f>
        <v>#N/A</v>
      </c>
      <c r="T183" t="e">
        <f>INDEX('EPM info från ansökningar'!A:AN,MATCH('Godkända ansökningar'!C:C,'EPM info från ansökningar'!A:A,0),40)</f>
        <v>#N/A</v>
      </c>
      <c r="U183" t="str">
        <f>INDEX('EPM diarie'!D:F,MATCH('Godkända ansökningar'!C:C,'EPM diarie'!D:D,0),3)</f>
        <v>Victoria Hahn-Strömberg</v>
      </c>
    </row>
    <row r="184" spans="1:21" ht="14.25" x14ac:dyDescent="0.45">
      <c r="A184" s="34" t="s">
        <v>194</v>
      </c>
      <c r="B184" s="34" t="s">
        <v>201</v>
      </c>
      <c r="C184" s="34" t="s">
        <v>1328</v>
      </c>
      <c r="D184" s="34" t="s">
        <v>1329</v>
      </c>
      <c r="E184" s="41" t="e">
        <f>INDEX('EPM info från ansökningar'!A:AN,MATCH('Godkända ansökningar'!C:C,'EPM info från ansökningar'!A:A,0),29)</f>
        <v>#N/A</v>
      </c>
      <c r="F184" s="34" t="s">
        <v>61</v>
      </c>
      <c r="G184" s="33">
        <v>44062</v>
      </c>
      <c r="H184" s="34" t="s">
        <v>212</v>
      </c>
      <c r="I184" t="s">
        <v>165</v>
      </c>
      <c r="J184" t="e">
        <f>IF(INDEX('EPM info från ansökningar'!A:AN,MATCH('Godkända ansökningar'!C:C,'EPM info från ansökningar'!A:A,0),7)=0,"",INDEX('EPM info från ansökningar'!A:AN,MATCH('Godkända ansökningar'!C:C,'EPM info från ansökningar'!A:A,0),7))</f>
        <v>#N/A</v>
      </c>
      <c r="K184" t="e">
        <f>IF(INDEX('EPM info från ansökningar'!A:AN,MATCH('Godkända ansökningar'!C:C,'EPM info från ansökningar'!A:A,0),8)=0,"",INDEX('EPM info från ansökningar'!A:AN,MATCH('Godkända ansökningar'!C:C,'EPM info från ansökningar'!A:A,0),8))</f>
        <v>#N/A</v>
      </c>
      <c r="L184" t="e">
        <f>IF(INDEX('EPM info från ansökningar'!A:AN,MATCH('Godkända ansökningar'!C:C,'EPM info från ansökningar'!A:A,0),9)=0,"",INDEX('EPM info från ansökningar'!A:AN,MATCH('Godkända ansökningar'!C:C,'EPM info från ansökningar'!A:A,0),9))</f>
        <v>#N/A</v>
      </c>
      <c r="M184" t="e">
        <f>IF(INDEX('EPM info från ansökningar'!A:AN,MATCH('Godkända ansökningar'!C:C,'EPM info från ansökningar'!A:A,0),10)=0,"",INDEX('EPM info från ansökningar'!A:AN,MATCH('Godkända ansökningar'!C:C,'EPM info från ansökningar'!A:A,0),10))</f>
        <v>#N/A</v>
      </c>
      <c r="N184" t="e">
        <f>IF(INDEX('EPM info från ansökningar'!A:AN,MATCH('Godkända ansökningar'!C:C,'EPM info från ansökningar'!A:A,0),11)=0,"",INDEX('EPM info från ansökningar'!A:AN,MATCH('Godkända ansökningar'!C:C,'EPM info från ansökningar'!A:A,0),11))</f>
        <v>#N/A</v>
      </c>
      <c r="O184" t="e">
        <f>IF(INDEX('EPM info från ansökningar'!A:AN,MATCH('Godkända ansökningar'!C:C,'EPM info från ansökningar'!A:A,0),12)=0,"",INDEX('EPM info från ansökningar'!A:AN,MATCH('Godkända ansökningar'!C:C,'EPM info från ansökningar'!A:A,0),12))</f>
        <v>#N/A</v>
      </c>
      <c r="P184" s="63" t="e">
        <f>INDEX('EPM info från ansökningar'!A:AN,MATCH('Godkända ansökningar'!C:C,'EPM info från ansökningar'!A:A,0),33)</f>
        <v>#N/A</v>
      </c>
      <c r="Q184" s="63" t="e">
        <f>INDEX('EPM info från ansökningar'!A:AN,MATCH('Godkända ansökningar'!C:C,'EPM info från ansökningar'!A:A,0),35)</f>
        <v>#N/A</v>
      </c>
      <c r="R184" s="65" t="e">
        <f>INDEX('EPM info från ansökningar'!A:AN,MATCH('Godkända ansökningar'!C:C,'EPM info från ansökningar'!A:A,0),38)</f>
        <v>#N/A</v>
      </c>
      <c r="S184" s="65" t="e">
        <f>INDEX('EPM info från ansökningar'!A:AN,MATCH('Godkända ansökningar'!C:C,'EPM info från ansökningar'!A:A,0),39)</f>
        <v>#N/A</v>
      </c>
      <c r="T184" t="e">
        <f>INDEX('EPM info från ansökningar'!A:AN,MATCH('Godkända ansökningar'!C:C,'EPM info från ansökningar'!A:A,0),40)</f>
        <v>#N/A</v>
      </c>
      <c r="U184" t="str">
        <f>INDEX('EPM diarie'!D:F,MATCH('Godkända ansökningar'!C:C,'EPM diarie'!D:D,0),3)</f>
        <v>Jan Sunnegardh</v>
      </c>
    </row>
    <row r="185" spans="1:21" ht="14.25" x14ac:dyDescent="0.45">
      <c r="A185" s="34" t="s">
        <v>194</v>
      </c>
      <c r="B185" s="34" t="s">
        <v>201</v>
      </c>
      <c r="C185" s="34" t="s">
        <v>1331</v>
      </c>
      <c r="D185" s="34" t="s">
        <v>1332</v>
      </c>
      <c r="E185" s="41" t="str">
        <f>INDEX('EPM info från ansökningar'!A:AN,MATCH('Godkända ansökningar'!C:C,'EPM info från ansökningar'!A:A,0),29)</f>
        <v xml:space="preserve">Aktuell pandemi med coronavirus har hög mortalitet under tillväxt. För att minimera sjuklighet och mortalitet bör skyddsåtgärder optimeras. Hur olika smittvägar är fördelade är dock föga känt vad gäller coronavirus, influensa och andra luftvägsviroser. Genom att studera svårt sjuka patienter i Sverige som intensivvårdas kan man undersöka vissa hypoteser om smittvägarnas fördelning. Detta med anledning av kontinuerlig och bred uppdatering i Svenska lntensivvårdsregistret av fall med coronavirus och influensavirus. Efter avidentifiering redovisas stor del av dessa data offentligt. Vissa avidentifierade datauppgifter är dock inte tillgängliga utan etisk ansökan. </v>
      </c>
      <c r="F185" s="34" t="s">
        <v>221</v>
      </c>
      <c r="G185" s="33">
        <v>44013</v>
      </c>
      <c r="H185" s="34" t="s">
        <v>212</v>
      </c>
      <c r="I185" t="s">
        <v>161</v>
      </c>
      <c r="J185" t="str">
        <f>IF(INDEX('EPM info från ansökningar'!A:AN,MATCH('Godkända ansökningar'!C:C,'EPM info från ansökningar'!A:A,0),7)=0,"",INDEX('EPM info från ansökningar'!A:AN,MATCH('Godkända ansökningar'!C:C,'EPM info från ansökningar'!A:A,0),7))</f>
        <v>Norra</v>
      </c>
      <c r="K185" t="str">
        <f>IF(INDEX('EPM info från ansökningar'!A:AN,MATCH('Godkända ansökningar'!C:C,'EPM info från ansökningar'!A:A,0),8)=0,"",INDEX('EPM info från ansökningar'!A:AN,MATCH('Godkända ansökningar'!C:C,'EPM info från ansökningar'!A:A,0),8))</f>
        <v/>
      </c>
      <c r="L185" t="str">
        <f>IF(INDEX('EPM info från ansökningar'!A:AN,MATCH('Godkända ansökningar'!C:C,'EPM info från ansökningar'!A:A,0),9)=0,"",INDEX('EPM info från ansökningar'!A:AN,MATCH('Godkända ansökningar'!C:C,'EPM info från ansökningar'!A:A,0),9))</f>
        <v/>
      </c>
      <c r="M185" t="str">
        <f>IF(INDEX('EPM info från ansökningar'!A:AN,MATCH('Godkända ansökningar'!C:C,'EPM info från ansökningar'!A:A,0),10)=0,"",INDEX('EPM info från ansökningar'!A:AN,MATCH('Godkända ansökningar'!C:C,'EPM info från ansökningar'!A:A,0),10))</f>
        <v/>
      </c>
      <c r="N185" t="str">
        <f>IF(INDEX('EPM info från ansökningar'!A:AN,MATCH('Godkända ansökningar'!C:C,'EPM info från ansökningar'!A:A,0),11)=0,"",INDEX('EPM info från ansökningar'!A:AN,MATCH('Godkända ansökningar'!C:C,'EPM info från ansökningar'!A:A,0),11))</f>
        <v/>
      </c>
      <c r="O185" t="str">
        <f>IF(INDEX('EPM info från ansökningar'!A:AN,MATCH('Godkända ansökningar'!C:C,'EPM info från ansökningar'!A:A,0),12)=0,"",INDEX('EPM info från ansökningar'!A:AN,MATCH('Godkända ansökningar'!C:C,'EPM info från ansökningar'!A:A,0),12))</f>
        <v/>
      </c>
      <c r="P185" s="63">
        <f>INDEX('EPM info från ansökningar'!A:AN,MATCH('Godkända ansökningar'!C:C,'EPM info från ansökningar'!A:A,0),33)</f>
        <v>44013</v>
      </c>
      <c r="Q185" s="63">
        <f>INDEX('EPM info från ansökningar'!A:AN,MATCH('Godkända ansökningar'!C:C,'EPM info från ansökningar'!A:A,0),35)</f>
        <v>44034</v>
      </c>
      <c r="R185" s="65">
        <f>INDEX('EPM info från ansökningar'!A:AN,MATCH('Godkända ansökningar'!C:C,'EPM info från ansökningar'!A:A,0),38)</f>
        <v>5</v>
      </c>
      <c r="S185" s="65" t="str">
        <f>INDEX('EPM info från ansökningar'!A:AN,MATCH('Godkända ansökningar'!C:C,'EPM info från ansökningar'!A:A,0),39)</f>
        <v>Ja</v>
      </c>
      <c r="T185" t="str">
        <f>INDEX('EPM info från ansökningar'!A:AN,MATCH('Godkända ansökningar'!C:C,'EPM info från ansökningar'!A:A,0),40)</f>
        <v>Ja</v>
      </c>
      <c r="U185" t="str">
        <f>INDEX('EPM diarie'!D:F,MATCH('Godkända ansökningar'!C:C,'EPM diarie'!D:D,0),3)</f>
        <v>Urban Kumlin</v>
      </c>
    </row>
    <row r="186" spans="1:21" ht="14.25" x14ac:dyDescent="0.45">
      <c r="A186" s="34" t="s">
        <v>194</v>
      </c>
      <c r="B186" s="34" t="s">
        <v>236</v>
      </c>
      <c r="C186" s="34" t="s">
        <v>1334</v>
      </c>
      <c r="D186" s="34" t="s">
        <v>1335</v>
      </c>
      <c r="E186" s="41" t="str">
        <f>INDEX('EPM info från ansökningar'!A:AN,MATCH('Godkända ansökningar'!C:C,'EPM info från ansökningar'!A:A,0),29)</f>
        <v>I december 2019 beskrevs det första fallet av en ny svår lunginflammation orsakad av severe respiratory syndrome coronavirus-2 (SARS-CoV-1).  Den har därefter spridits sig över hela världen och sjukdomen som kallas coronavirus disease 2019 (COVID-19) definieras av Världshälsoorganisationen (WHO) som en pandemi (1). Den 27 april hade över tre miljoner fall av COVID-19 och över 208 000 dödsfall bekräftats (2). Symtomen orsakade av SARS-CoV-2 kan skilja sig från asymptomatiska bärare och mild sjukdom, till 
akut svår andningssvikt (ARDS). I Italien var 25% av fallen allvarliga och 5% kritiska (3). Stödjande behandlingar i dessa fall inkluderar bland annat icke-invasiv, invasiv mekanisk ventilation och i de allra mest kritska fallen extarkorporal membarnoxygenering (ECMO).
Redan idag används ECMO i svåra fall av ARDS, svår hjärt- eller hjärt-lungsvikt som är refraktär till konventionell intensivvårds behandling (4). Veno-venös (VV) ECMO underlättar vid lungprotektiv 
skyddande mekanisk ventilation eftersom den extrakorporala behanlingen stödjer såväl syresättning som koldioxidclerance (5,6). Under svininfluensa (H1N1)-pandemin 2009-2010 ökade erfarenheterna över hela världen avseende användning av ECMO som en stödjande behandling vid svår ARDS avsevärt (7). Vid utbrottet av respiratoriskt syndrom i Mellanöstern (MERS) visades dessutom en assocoiation mellan förbättrat resultat hos patienter med ARDS och användningen av ECMO (8). Nyligen rekommenderade WHO (interimsriktlinjer för hantering av misstänkt COVID-19) att erbjuda ECMO till patienter med COVID-19-relaterad ARDS vid erfarna ECMO-centra (9). Dessutom har Society of Critical Care Medicine (SCCM) släppt riktlinjer för hantering av COVID-19-patienter på intensivvårdsavdelningar gällande tillämpningen av ECMO (10). Hittills har publiceade observationsstudier visat utnyttjande av ECMO i ett begränsat antal COVID-19 patienter (11). Baserat på dessa studier kan inga slutsatser dras med avseende nuttan av ECMO hos patienter med ARDS.
Syftet med denna studie att beskriva patientegenskaper och ECMO-karaktärisktika hos COVID-19-patienter som erbjudits ECMO-behandling. Dessutom ämnar vi fokusera djupare på förekomst 
och typ av komplikationer hos dessa ECMO-patienter, dödlighet och när under vårdförloppet detta sker.</v>
      </c>
      <c r="F186" s="34" t="s">
        <v>34</v>
      </c>
      <c r="G186" s="33">
        <v>43999</v>
      </c>
      <c r="H186" s="34" t="s">
        <v>212</v>
      </c>
      <c r="I186" t="s">
        <v>163</v>
      </c>
      <c r="J186" t="str">
        <f>IF(INDEX('EPM info från ansökningar'!A:AN,MATCH('Godkända ansökningar'!C:C,'EPM info från ansökningar'!A:A,0),7)=0,"",INDEX('EPM info från ansökningar'!A:AN,MATCH('Godkända ansökningar'!C:C,'EPM info från ansökningar'!A:A,0),7))</f>
        <v/>
      </c>
      <c r="K186" t="str">
        <f>IF(INDEX('EPM info från ansökningar'!A:AN,MATCH('Godkända ansökningar'!C:C,'EPM info från ansökningar'!A:A,0),8)=0,"",INDEX('EPM info från ansökningar'!A:AN,MATCH('Godkända ansökningar'!C:C,'EPM info från ansökningar'!A:A,0),8))</f>
        <v/>
      </c>
      <c r="L186" t="str">
        <f>IF(INDEX('EPM info från ansökningar'!A:AN,MATCH('Godkända ansökningar'!C:C,'EPM info från ansökningar'!A:A,0),9)=0,"",INDEX('EPM info från ansökningar'!A:AN,MATCH('Godkända ansökningar'!C:C,'EPM info från ansökningar'!A:A,0),9))</f>
        <v>Stockholms</v>
      </c>
      <c r="M186" t="str">
        <f>IF(INDEX('EPM info från ansökningar'!A:AN,MATCH('Godkända ansökningar'!C:C,'EPM info från ansökningar'!A:A,0),10)=0,"",INDEX('EPM info från ansökningar'!A:AN,MATCH('Godkända ansökningar'!C:C,'EPM info från ansökningar'!A:A,0),10))</f>
        <v/>
      </c>
      <c r="N186" t="str">
        <f>IF(INDEX('EPM info från ansökningar'!A:AN,MATCH('Godkända ansökningar'!C:C,'EPM info från ansökningar'!A:A,0),11)=0,"",INDEX('EPM info från ansökningar'!A:AN,MATCH('Godkända ansökningar'!C:C,'EPM info från ansökningar'!A:A,0),11))</f>
        <v/>
      </c>
      <c r="O186" t="str">
        <f>IF(INDEX('EPM info från ansökningar'!A:AN,MATCH('Godkända ansökningar'!C:C,'EPM info från ansökningar'!A:A,0),12)=0,"",INDEX('EPM info från ansökningar'!A:AN,MATCH('Godkända ansökningar'!C:C,'EPM info från ansökningar'!A:A,0),12))</f>
        <v/>
      </c>
      <c r="P186" s="63">
        <f>INDEX('EPM info från ansökningar'!A:AN,MATCH('Godkända ansökningar'!C:C,'EPM info från ansökningar'!A:A,0),33)</f>
        <v>43999</v>
      </c>
      <c r="Q186" s="63">
        <f>INDEX('EPM info från ansökningar'!A:AN,MATCH('Godkända ansökningar'!C:C,'EPM info från ansökningar'!A:A,0),35)</f>
        <v>44196</v>
      </c>
      <c r="R186" s="65">
        <f>INDEX('EPM info från ansökningar'!A:AN,MATCH('Godkända ansökningar'!C:C,'EPM info från ansökningar'!A:A,0),38)</f>
        <v>35</v>
      </c>
      <c r="S186" s="65" t="str">
        <f>INDEX('EPM info från ansökningar'!A:AN,MATCH('Godkända ansökningar'!C:C,'EPM info från ansökningar'!A:A,0),39)</f>
        <v>Nej</v>
      </c>
      <c r="T186" t="str">
        <f>INDEX('EPM info från ansökningar'!A:AN,MATCH('Godkända ansökningar'!C:C,'EPM info från ansökningar'!A:A,0),40)</f>
        <v>Nej</v>
      </c>
      <c r="U186" t="str">
        <f>INDEX('EPM diarie'!D:F,MATCH('Godkända ansökningar'!C:C,'EPM diarie'!D:D,0),3)</f>
        <v>Lars Broman</v>
      </c>
    </row>
    <row r="187" spans="1:21" ht="14.25" x14ac:dyDescent="0.45">
      <c r="A187" s="34" t="s">
        <v>194</v>
      </c>
      <c r="B187" s="34" t="s">
        <v>195</v>
      </c>
      <c r="C187" s="34" t="s">
        <v>1336</v>
      </c>
      <c r="D187" s="34" t="s">
        <v>1337</v>
      </c>
      <c r="E187" s="41" t="str">
        <f>INDEX('EPM info från ansökningar'!A:AN,MATCH('Godkända ansökningar'!C:C,'EPM info från ansökningar'!A:A,0),29)</f>
        <v>Makrofager är en typ av medfödd immuncell som är viktig för att initiera, behålla och reglera specifika immunreaktioner som sedan utförs av lymfocyter (T och B celler). Det finns olika typer av 
makrofager, vissa är aktiverande medan andra är reglerande. På senaste tiden har det visats att en viss typ av vävnadsresidenta makrofager finns i lunga, och att de där har en immunreglerande 
funktion, samt att de har en koppling till sympatiska nerver i lungan. Dessa lungresidenta makrofager har påvisats vara viktiga för att reglera immunreaktioner i lunga vid olika infektioner, såsom influensa, samt för att hindra  patogenernas spridning. Covid19 drabbade världen våren 2020, och forskning för att förstå varför det är ett så svårbemästrat virus i människa pågår för fullt. 
Det tar sig in i cellerna genom en receptor, ACE2, som finns i lungepitelet. Nyligen publicerades en ogranskad artikel där man visade att specifika makrofager även uttrycker ACE2, och dessa 
makrofager liknar de lungresidenta makrofagerna. Sammantaget kan man säga att lungresidenta makrofager har förmågan att
i)         reglera immunreaktioner och hindra överdriven akut inflammation
ii)        hindra spridning av virus
iii)      eventuellt ta upp Covid19 eftersom de bär på ACE2-receptorn</v>
      </c>
      <c r="F187" s="34" t="s">
        <v>105</v>
      </c>
      <c r="G187" s="33">
        <v>43999</v>
      </c>
      <c r="H187" s="34" t="s">
        <v>212</v>
      </c>
      <c r="I187" t="s">
        <v>166</v>
      </c>
      <c r="J187" t="str">
        <f>IF(INDEX('EPM info från ansökningar'!A:AN,MATCH('Godkända ansökningar'!C:C,'EPM info från ansökningar'!A:A,0),7)=0,"",INDEX('EPM info från ansökningar'!A:AN,MATCH('Godkända ansökningar'!C:C,'EPM info från ansökningar'!A:A,0),7))</f>
        <v/>
      </c>
      <c r="K187" t="str">
        <f>IF(INDEX('EPM info från ansökningar'!A:AN,MATCH('Godkända ansökningar'!C:C,'EPM info från ansökningar'!A:A,0),8)=0,"",INDEX('EPM info från ansökningar'!A:AN,MATCH('Godkända ansökningar'!C:C,'EPM info från ansökningar'!A:A,0),8))</f>
        <v/>
      </c>
      <c r="L187" t="str">
        <f>IF(INDEX('EPM info från ansökningar'!A:AN,MATCH('Godkända ansökningar'!C:C,'EPM info från ansökningar'!A:A,0),9)=0,"",INDEX('EPM info från ansökningar'!A:AN,MATCH('Godkända ansökningar'!C:C,'EPM info från ansökningar'!A:A,0),9))</f>
        <v/>
      </c>
      <c r="M187" t="str">
        <f>IF(INDEX('EPM info från ansökningar'!A:AN,MATCH('Godkända ansökningar'!C:C,'EPM info från ansökningar'!A:A,0),10)=0,"",INDEX('EPM info från ansökningar'!A:AN,MATCH('Godkända ansökningar'!C:C,'EPM info från ansökningar'!A:A,0),10))</f>
        <v/>
      </c>
      <c r="N187" t="str">
        <f>IF(INDEX('EPM info från ansökningar'!A:AN,MATCH('Godkända ansökningar'!C:C,'EPM info från ansökningar'!A:A,0),11)=0,"",INDEX('EPM info från ansökningar'!A:AN,MATCH('Godkända ansökningar'!C:C,'EPM info från ansökningar'!A:A,0),11))</f>
        <v/>
      </c>
      <c r="O187" t="str">
        <f>IF(INDEX('EPM info från ansökningar'!A:AN,MATCH('Godkända ansökningar'!C:C,'EPM info från ansökningar'!A:A,0),12)=0,"",INDEX('EPM info från ansökningar'!A:AN,MATCH('Godkända ansökningar'!C:C,'EPM info från ansökningar'!A:A,0),12))</f>
        <v>Södra</v>
      </c>
      <c r="P187" s="63">
        <f>INDEX('EPM info från ansökningar'!A:AN,MATCH('Godkända ansökningar'!C:C,'EPM info från ansökningar'!A:A,0),33)</f>
        <v>43983</v>
      </c>
      <c r="Q187" s="63">
        <f>INDEX('EPM info från ansökningar'!A:AN,MATCH('Godkända ansökningar'!C:C,'EPM info från ansökningar'!A:A,0),35)</f>
        <v>44196</v>
      </c>
      <c r="R187" s="65">
        <f>INDEX('EPM info från ansökningar'!A:AN,MATCH('Godkända ansökningar'!C:C,'EPM info från ansökningar'!A:A,0),38)</f>
        <v>12</v>
      </c>
      <c r="S187" s="65" t="str">
        <f>INDEX('EPM info från ansökningar'!A:AN,MATCH('Godkända ansökningar'!C:C,'EPM info från ansökningar'!A:A,0),39)</f>
        <v>Nej</v>
      </c>
      <c r="T187" t="str">
        <f>INDEX('EPM info från ansökningar'!A:AN,MATCH('Godkända ansökningar'!C:C,'EPM info från ansökningar'!A:A,0),40)</f>
        <v>Ja</v>
      </c>
      <c r="U187" t="str">
        <f>INDEX('EPM diarie'!D:F,MATCH('Godkända ansökningar'!C:C,'EPM diarie'!D:D,0),3)</f>
        <v>Karin Leandersson</v>
      </c>
    </row>
    <row r="188" spans="1:21" ht="14.25" x14ac:dyDescent="0.45">
      <c r="A188" s="34" t="s">
        <v>194</v>
      </c>
      <c r="B188" s="34" t="s">
        <v>195</v>
      </c>
      <c r="C188" s="34" t="s">
        <v>1339</v>
      </c>
      <c r="D188" s="34" t="s">
        <v>1340</v>
      </c>
      <c r="E188" s="41" t="str">
        <f>INDEX('EPM info från ansökningar'!A:AN,MATCH('Godkända ansökningar'!C:C,'EPM info från ansökningar'!A:A,0),29)</f>
        <v>Behovet av forskning för att hjälpa första linjens hälso- och sjukvårdspersonal under COVID-19 är akut (Holmes et al, 2020), då de är med om potentiellt traumatiska händelser i mycket stor omfattning, t.ex patienters traumatiska död.
Detta kan ge upphov till påträngande minnen, dvs. ett emotionellt, obehagligt, primärt visuellt återupplevande av traumat, som är ett kärnsymtom i Posttraumatiskt Stressyndrom (PTSD) och kan vara 
mycket störande. De utgör ett viktigt fokus för tidiga interventioner (Iyadurai et al, 2019).
Vi har redan etikgodkännande för en RCT med patienter på akuten för att förebygga påträngande minnen av trauma (DNR EPM 2019-05380) men ansöker nu om att göra en COVID-19 anpassad version:
1) Inriktad mot personal istället för patienter
2) Med helt digital studieprocedur.
Vi har tagit i beaktande de möjliga etiska aspekter som förändringar mellan den tidigare godkända studien (2019-05380) och den aktuella studien innebär, givet att vi nu fokuserar på personal och inte patienter, under den pågående pandemin.
 De inkluderar
-Digitalisering av studieprocedur, med stöd via tel/video för att minska risk för COVID-19 smitta
-För att göra det så effektivt som möjligt för personal som är under ökad tidspress har vi tillåtit ett större bortfall vid beräkning av sample-storlek, och vi erbjuder deltagande enbart till dem som 
rapporterar förekomst av påträngande minnen vid baslinje
-Tidsramen inom vilken interventionen levereras (eftersom pandemin fortgår erbjuds interventionen inte längre enbart samma dag som traumat skett (dag 1),  utan också upp tom. 3 månader sedan 
händelsen samt med möjlighet att fokusera på mer än en traumatisk händelse utifrån deltagares behov)
-Vi konsulterar sjukvårdspersonal för att utveckla och modifiera studien. Psykologiska interventioner för sjukvårdspersonal som kan levereras omgående, digitalt och i stor skala är av yttersta vikt. Det finns särskilt behov av forskning med mekanistiskt fokus (Holmes et 
al, 2020).
Vi har genomfört en klinisk studie med patienter på akuten i UK (Iyadurai et al, 2018) och feasibility- och pilotstudie i svensk akutvård (DNR EPN: 2017/2215-31, tillägg 2018/416-32, 2018/1435-32, 2018/2150-32 och 2019-01328), med goda resultat (färre antal påträngande minnen i interventionsgrupp jämfört m kontrollgrupp; hög acceptabilitet och genomförbarhet).
Vår spelbaserade intervention är en ’tidig insats’ som kan förebygga och reducera påträngande minnen under COVID-19. Tidiga insatser kan ske samma dag som händelsen (dag 1, ’the golden hours’, 
Holmes &amp; Iyadurai, 2020) eller inom den närmaste tidsperioden därefter. SBU 019_11/2019 definierar tidig insats för prevention av PTSD som:
•Tidig prevention (inom 1 mån efter händelsen)
•Insatser under pågående exponering (t.ex under krig)
•Tidig förebyggande behandling (1-3 mån efter händelsen)
•Sen förebyggande behandling (&gt;3 mån efter händelsen)
 SBU konstaterar att behovet av fortsatt forskning för att ta fram effektiva tidiga interventioner är stort. Vår intervention i denna studie kan ges som självhjälp med eller självhjälp utan stöd, för påträngande minnen från trauma som skett inom de senaste 24 timmarna (’golden hours’), inom 1 månad sedan, eller mellan 1- 3 månader sedan. Således ges interventionen som tidig prevention eller tidig förebyggande behandling.
Intervention är särskilt lovande för sjukvårdspersonal då den är kortvarig (ett interventionstillfälle om ca 20 minuter kan förebygga / reducera påträngande minnen, Iyadurai et al 2018; Kanstrup et al, under rev.), kan användas varsomhelst (t.ex. på pendeltåg), och är 
icke-stigmatiserande. Man behöver ej prata om den traumatiska händelsen i någon detalj vilket minskar obehaget för personen.
Innan COVID-19 pandemin rapporterade 65% av akutsjuksköterskor förekomst av påträngande minnen (Kleim et al 2015). Posttraumatiska stressymtom hos medicinsk personal kan inverka negativt på 
arbetsförmåga och vara orsak till att vilja lämna yrket (Laposa et al 2003).
Denna studie med medicinsk sjukvårdspersonal som har påträngande minnen av traumatiska händelser under COVID-19 kan bidra till att:
1) minska risken för att påträngande minnen uppstår och minska risken för långvariga PTSD symtom
2) främja psykiskt välmående och fungerande t.ex koncentration
3) minska sjukskrivningar och personalomsättning
Vidare, att stötta sjukvårdspersonal är inte bara viktigt för individen utan också samhället i stort för att tackla pandemins konsekvenser.</v>
      </c>
      <c r="F188" s="34" t="s">
        <v>52</v>
      </c>
      <c r="G188" s="33">
        <v>44015</v>
      </c>
      <c r="H188" s="34" t="s">
        <v>212</v>
      </c>
      <c r="I188" t="s">
        <v>163</v>
      </c>
      <c r="J188" t="str">
        <f>IF(INDEX('EPM info från ansökningar'!A:AN,MATCH('Godkända ansökningar'!C:C,'EPM info från ansökningar'!A:A,0),7)=0,"",INDEX('EPM info från ansökningar'!A:AN,MATCH('Godkända ansökningar'!C:C,'EPM info från ansökningar'!A:A,0),7))</f>
        <v/>
      </c>
      <c r="K188" t="str">
        <f>IF(INDEX('EPM info från ansökningar'!A:AN,MATCH('Godkända ansökningar'!C:C,'EPM info från ansökningar'!A:A,0),8)=0,"",INDEX('EPM info från ansökningar'!A:AN,MATCH('Godkända ansökningar'!C:C,'EPM info från ansökningar'!A:A,0),8))</f>
        <v/>
      </c>
      <c r="L188" t="str">
        <f>IF(INDEX('EPM info från ansökningar'!A:AN,MATCH('Godkända ansökningar'!C:C,'EPM info från ansökningar'!A:A,0),9)=0,"",INDEX('EPM info från ansökningar'!A:AN,MATCH('Godkända ansökningar'!C:C,'EPM info från ansökningar'!A:A,0),9))</f>
        <v>Stockholms</v>
      </c>
      <c r="M188" t="str">
        <f>IF(INDEX('EPM info från ansökningar'!A:AN,MATCH('Godkända ansökningar'!C:C,'EPM info från ansökningar'!A:A,0),10)=0,"",INDEX('EPM info från ansökningar'!A:AN,MATCH('Godkända ansökningar'!C:C,'EPM info från ansökningar'!A:A,0),10))</f>
        <v/>
      </c>
      <c r="N188" t="str">
        <f>IF(INDEX('EPM info från ansökningar'!A:AN,MATCH('Godkända ansökningar'!C:C,'EPM info från ansökningar'!A:A,0),11)=0,"",INDEX('EPM info från ansökningar'!A:AN,MATCH('Godkända ansökningar'!C:C,'EPM info från ansökningar'!A:A,0),11))</f>
        <v/>
      </c>
      <c r="O188" t="str">
        <f>IF(INDEX('EPM info från ansökningar'!A:AN,MATCH('Godkända ansökningar'!C:C,'EPM info från ansökningar'!A:A,0),12)=0,"",INDEX('EPM info från ansökningar'!A:AN,MATCH('Godkända ansökningar'!C:C,'EPM info från ansökningar'!A:A,0),12))</f>
        <v/>
      </c>
      <c r="P188" s="63">
        <f>INDEX('EPM info från ansökningar'!A:AN,MATCH('Godkända ansökningar'!C:C,'EPM info från ansökningar'!A:A,0),33)</f>
        <v>43983</v>
      </c>
      <c r="Q188" s="63">
        <f>INDEX('EPM info från ansökningar'!A:AN,MATCH('Godkända ansökningar'!C:C,'EPM info från ansökningar'!A:A,0),35)</f>
        <v>44560</v>
      </c>
      <c r="R188" s="65">
        <f>INDEX('EPM info från ansökningar'!A:AN,MATCH('Godkända ansökningar'!C:C,'EPM info från ansökningar'!A:A,0),38)</f>
        <v>172</v>
      </c>
      <c r="S188" s="65" t="str">
        <f>INDEX('EPM info från ansökningar'!A:AN,MATCH('Godkända ansökningar'!C:C,'EPM info från ansökningar'!A:A,0),39)</f>
        <v>Nej</v>
      </c>
      <c r="T188" t="str">
        <f>INDEX('EPM info från ansökningar'!A:AN,MATCH('Godkända ansökningar'!C:C,'EPM info från ansökningar'!A:A,0),40)</f>
        <v>Nej</v>
      </c>
      <c r="U188" t="str">
        <f>INDEX('EPM diarie'!D:F,MATCH('Godkända ansökningar'!C:C,'EPM diarie'!D:D,0),3)</f>
        <v>Emily Holmes</v>
      </c>
    </row>
    <row r="189" spans="1:21" ht="14.25" x14ac:dyDescent="0.45">
      <c r="A189" s="34" t="s">
        <v>194</v>
      </c>
      <c r="B189" s="34" t="s">
        <v>201</v>
      </c>
      <c r="C189" s="34" t="s">
        <v>1354</v>
      </c>
      <c r="D189" s="34" t="s">
        <v>1355</v>
      </c>
      <c r="E189" s="41" t="str">
        <f>INDEX('EPM info från ansökningar'!A:AN,MATCH('Godkända ansökningar'!C:C,'EPM info från ansökningar'!A:A,0),29)</f>
        <v>I den nya pandemin orsakad av cCovid-19  har Stockholms Region  Stockholm drabbats hårt med ett stort antal fall under en kort tidsperiod. Region Stockholms Region står för ca 35% av alla bekräftade fall i Sverige och ca 50% av alla som rapporterats avlidnait i covid 19 som har rapporterats i Sverige. Hos personer 70 år eller äldre, men även hos yngre med kroniska underliggande sjukdomar, 
finns det en risk för att covid-19 utvecklas till en mycket allvarlig sjukdom. Viruset SARS-CoV-2 upptäcktes i Kina i december 2019 och i dagsläget finns varken vaccin eller effektiv behandling. 
Sveriges strategi är att minska och fördröja sjukdomens spridning i samhället så att det hela tiden ska finnas tillräckligt med sjukvårdkapacitet för att behandla de svårast skjuka. För att kunna 
skydda vissa grupper i samhället som kan drabbas hårt av svår sjukdom och för att kunna göra en rimlig planering av vilken vård som behövs, är det viktigt att kunna få tydliga riktlinjer om vilka 
grupper som löper störst risk att utveckla svår sjukdom.
I Smittskyddsläkarens och Hälso- och sjukvårdsförvaltningen (HSF) uppdrag ingår att följa upp att riskgrupper nås av rätt information och att adekvata insatser kan sättas in, samt att vården kan planeras så att tillräcklig kapacietet finns.  Stockholms hälso- och sjukvårdsförvaltning har tillsammans med Smittskydd Stockholm (som organiserationsmässigtt ligger under HSF) under pandemin, (sedan mars 2020,) utvecklat ett system som i real-tid kan informera om antalet sjukdomsfall med diagnosen covid-19 som slutenvårdas, vilka som krävt IVA-vård samt vilka som har avlidit på sjukhus efter att de fått en covid-19 diagnos. Denna realtidsövervakning är unik för Sverige och för världen. I detta system finns också möjlighet att på individnivå kontrollera för underliggande kroniska sjukdomar, läkemedelsinformation samt se hur spridning har skett i regionen baserat på bostadsadress. Denna övervakning görs genom en pseudonymiserad länkning mellan Sminet (det nationella systemet för smittskyddsanmälningars-systemet) och Hälso- och Sjukvårdsförvaltningens vårddatalager (VAL).
Tidiga studier som publicerat data avseede riskgrupper har i de allra flesta fall baserats på fallstudier av covid-19 patienter utan jämförelser med förekomst av kroniska sjukdomar och 
läkemedelsanvändning i den generella populationen. För att kunna besvara frågor om hur olika riskfaktorer påverkar sjukhusinläggning, intensivvård samt mortalitet vid covid-19 är denna typ av jämförande studier av största vikt och dessa kan göras i det ramverk för covid-19 monitorering som byggts upp inom Region Stockholm. Denna studie är  inte bara viktig för regionens planering av smittskyddsarbetet och planering av vårdkapacitet utan kommer också att vara till stor nytta för andra regioner i Sverige och för att Folkhälsomyndigheten ska ha ett vetenskapligt stöd för nationella riktlinjer baserat på en svensk befolkning.</v>
      </c>
      <c r="F189" s="34" t="s">
        <v>34</v>
      </c>
      <c r="G189" s="33">
        <v>44026</v>
      </c>
      <c r="H189" s="34" t="s">
        <v>212</v>
      </c>
      <c r="I189" t="s">
        <v>163</v>
      </c>
      <c r="J189" t="str">
        <f>IF(INDEX('EPM info från ansökningar'!A:AN,MATCH('Godkända ansökningar'!C:C,'EPM info från ansökningar'!A:A,0),7)=0,"",INDEX('EPM info från ansökningar'!A:AN,MATCH('Godkända ansökningar'!C:C,'EPM info från ansökningar'!A:A,0),7))</f>
        <v/>
      </c>
      <c r="K189" t="str">
        <f>IF(INDEX('EPM info från ansökningar'!A:AN,MATCH('Godkända ansökningar'!C:C,'EPM info från ansökningar'!A:A,0),8)=0,"",INDEX('EPM info från ansökningar'!A:AN,MATCH('Godkända ansökningar'!C:C,'EPM info från ansökningar'!A:A,0),8))</f>
        <v/>
      </c>
      <c r="L189" t="str">
        <f>IF(INDEX('EPM info från ansökningar'!A:AN,MATCH('Godkända ansökningar'!C:C,'EPM info från ansökningar'!A:A,0),9)=0,"",INDEX('EPM info från ansökningar'!A:AN,MATCH('Godkända ansökningar'!C:C,'EPM info från ansökningar'!A:A,0),9))</f>
        <v>Stockholms</v>
      </c>
      <c r="M189" t="str">
        <f>IF(INDEX('EPM info från ansökningar'!A:AN,MATCH('Godkända ansökningar'!C:C,'EPM info från ansökningar'!A:A,0),10)=0,"",INDEX('EPM info från ansökningar'!A:AN,MATCH('Godkända ansökningar'!C:C,'EPM info från ansökningar'!A:A,0),10))</f>
        <v/>
      </c>
      <c r="N189" t="str">
        <f>IF(INDEX('EPM info från ansökningar'!A:AN,MATCH('Godkända ansökningar'!C:C,'EPM info från ansökningar'!A:A,0),11)=0,"",INDEX('EPM info från ansökningar'!A:AN,MATCH('Godkända ansökningar'!C:C,'EPM info från ansökningar'!A:A,0),11))</f>
        <v/>
      </c>
      <c r="O189" t="str">
        <f>IF(INDEX('EPM info från ansökningar'!A:AN,MATCH('Godkända ansökningar'!C:C,'EPM info från ansökningar'!A:A,0),12)=0,"",INDEX('EPM info från ansökningar'!A:AN,MATCH('Godkända ansökningar'!C:C,'EPM info från ansökningar'!A:A,0),12))</f>
        <v/>
      </c>
      <c r="P189" s="63">
        <f>INDEX('EPM info från ansökningar'!A:AN,MATCH('Godkända ansökningar'!C:C,'EPM info från ansökningar'!A:A,0),33)</f>
        <v>43981</v>
      </c>
      <c r="Q189" s="63">
        <f>INDEX('EPM info från ansökningar'!A:AN,MATCH('Godkända ansökningar'!C:C,'EPM info från ansökningar'!A:A,0),35)</f>
        <v>44196</v>
      </c>
      <c r="R189" s="65">
        <f>INDEX('EPM info från ansökningar'!A:AN,MATCH('Godkända ansökningar'!C:C,'EPM info från ansökningar'!A:A,0),38)</f>
        <v>2400000</v>
      </c>
      <c r="S189" s="65" t="str">
        <f>INDEX('EPM info från ansökningar'!A:AN,MATCH('Godkända ansökningar'!C:C,'EPM info från ansökningar'!A:A,0),39)</f>
        <v>Ja</v>
      </c>
      <c r="T189" t="str">
        <f>INDEX('EPM info från ansökningar'!A:AN,MATCH('Godkända ansökningar'!C:C,'EPM info från ansökningar'!A:A,0),40)</f>
        <v>Ja</v>
      </c>
      <c r="U189" t="str">
        <f>INDEX('EPM diarie'!D:F,MATCH('Godkända ansökningar'!C:C,'EPM diarie'!D:D,0),3)</f>
        <v>Maria-Pia Hergens</v>
      </c>
    </row>
    <row r="190" spans="1:21" ht="14.25" x14ac:dyDescent="0.45">
      <c r="A190" s="34" t="s">
        <v>194</v>
      </c>
      <c r="B190" s="34" t="s">
        <v>201</v>
      </c>
      <c r="C190" s="34" t="s">
        <v>1364</v>
      </c>
      <c r="D190" s="34" t="s">
        <v>1365</v>
      </c>
      <c r="E190" s="41" t="str">
        <f>INDEX('EPM info från ansökningar'!A:AN,MATCH('Godkända ansökningar'!C:C,'EPM info från ansökningar'!A:A,0),29)</f>
        <v>COVID-19 är den snabbast växande pandemin i modern tid. Dess spridning har stora implikationer på så väl folkhälsan som samhällets ekonomi. Symtomen vid COVID-19 ter sig som de flesta andra övre 
luftvägsviroser; hosta, feber och allmän trötthet. För att motverka spridning måste därför samtliga som drabbas av dessa symtom vara hemma från jobbet. Även fast den akuta diagnostiken av sjukdomen 
med RT-PCR teknik är både effektiv och specifik, finns också ett stort behov av serologiska markörer för att identifiera antikroppar, och därmed immunitet, mot sjukdomen, både på ett individuellt och samhälleligt plan.
Det kommer allt fler snabbtester (laterala flödesprov) för att upptäcka antikroppar mot SARS-CoV-2. Noviral Sweden AB är ett företag som distribuerar sådana tester till olika vårdbolag i Sverige och Norden. Dessa tester erbjuds sedan de tänkta forskningspersonerna som del i företagshälsovård, eller som rent privat finansierade alternativ. I samband med att personerna tar dessa tester får de, på frivillig basis, fylla i en enkät som behandlar bland annat bakgrundssjukdomar och symtom. Tillsammans med testresultatet sparas sedan enkäten i en säker databas som Noviral Sweden AB tillhandahåller för eget bruk.
Denna studie syftar till att göra retrospektiva och löpande uttag från denna databas för att studera antikroppsförekomsten i Sverige. Många testpersoner testar sig även flera gånger varför vi också kommer kunna studera serokonvertering på samhällsnivå. Genom att länka datan till Patientregistret och Läkemedelsregistret ämnar vi också studera huruvida bakgrundssjukdomar och läkemedel är associerade med förekomsten av antikroppar. Projektet kommer således ha stor samhällsnytta.</v>
      </c>
      <c r="F190" s="34" t="s">
        <v>52</v>
      </c>
      <c r="G190" s="33">
        <v>44028</v>
      </c>
      <c r="H190" s="34" t="s">
        <v>212</v>
      </c>
      <c r="I190" t="s">
        <v>163</v>
      </c>
      <c r="J190" t="str">
        <f>IF(INDEX('EPM info från ansökningar'!A:AN,MATCH('Godkända ansökningar'!C:C,'EPM info från ansökningar'!A:A,0),7)=0,"",INDEX('EPM info från ansökningar'!A:AN,MATCH('Godkända ansökningar'!C:C,'EPM info från ansökningar'!A:A,0),7))</f>
        <v/>
      </c>
      <c r="K190" t="str">
        <f>IF(INDEX('EPM info från ansökningar'!A:AN,MATCH('Godkända ansökningar'!C:C,'EPM info från ansökningar'!A:A,0),8)=0,"",INDEX('EPM info från ansökningar'!A:AN,MATCH('Godkända ansökningar'!C:C,'EPM info från ansökningar'!A:A,0),8))</f>
        <v/>
      </c>
      <c r="L190" t="str">
        <f>IF(INDEX('EPM info från ansökningar'!A:AN,MATCH('Godkända ansökningar'!C:C,'EPM info från ansökningar'!A:A,0),9)=0,"",INDEX('EPM info från ansökningar'!A:AN,MATCH('Godkända ansökningar'!C:C,'EPM info från ansökningar'!A:A,0),9))</f>
        <v>Stockholms</v>
      </c>
      <c r="M190" t="str">
        <f>IF(INDEX('EPM info från ansökningar'!A:AN,MATCH('Godkända ansökningar'!C:C,'EPM info från ansökningar'!A:A,0),10)=0,"",INDEX('EPM info från ansökningar'!A:AN,MATCH('Godkända ansökningar'!C:C,'EPM info från ansökningar'!A:A,0),10))</f>
        <v/>
      </c>
      <c r="N190" t="str">
        <f>IF(INDEX('EPM info från ansökningar'!A:AN,MATCH('Godkända ansökningar'!C:C,'EPM info från ansökningar'!A:A,0),11)=0,"",INDEX('EPM info från ansökningar'!A:AN,MATCH('Godkända ansökningar'!C:C,'EPM info från ansökningar'!A:A,0),11))</f>
        <v/>
      </c>
      <c r="O190" t="str">
        <f>IF(INDEX('EPM info från ansökningar'!A:AN,MATCH('Godkända ansökningar'!C:C,'EPM info från ansökningar'!A:A,0),12)=0,"",INDEX('EPM info från ansökningar'!A:AN,MATCH('Godkända ansökningar'!C:C,'EPM info från ansökningar'!A:A,0),12))</f>
        <v/>
      </c>
      <c r="P190" s="63">
        <f>INDEX('EPM info från ansökningar'!A:AN,MATCH('Godkända ansökningar'!C:C,'EPM info från ansökningar'!A:A,0),33)</f>
        <v>43997</v>
      </c>
      <c r="Q190" s="63">
        <f>INDEX('EPM info från ansökningar'!A:AN,MATCH('Godkända ansökningar'!C:C,'EPM info från ansökningar'!A:A,0),35)</f>
        <v>45823</v>
      </c>
      <c r="R190" s="65">
        <f>INDEX('EPM info från ansökningar'!A:AN,MATCH('Godkända ansökningar'!C:C,'EPM info från ansökningar'!A:A,0),38)</f>
        <v>200000</v>
      </c>
      <c r="S190" s="65" t="str">
        <f>INDEX('EPM info från ansökningar'!A:AN,MATCH('Godkända ansökningar'!C:C,'EPM info från ansökningar'!A:A,0),39)</f>
        <v>Nej</v>
      </c>
      <c r="T190" t="str">
        <f>INDEX('EPM info från ansökningar'!A:AN,MATCH('Godkända ansökningar'!C:C,'EPM info från ansökningar'!A:A,0),40)</f>
        <v>Ja</v>
      </c>
      <c r="U190" t="str">
        <f>INDEX('EPM diarie'!D:F,MATCH('Godkända ansökningar'!C:C,'EPM diarie'!D:D,0),3)</f>
        <v>Otto Stackelberg</v>
      </c>
    </row>
    <row r="191" spans="1:21" ht="14.25" x14ac:dyDescent="0.45">
      <c r="A191" s="34" t="s">
        <v>194</v>
      </c>
      <c r="B191" s="34" t="s">
        <v>195</v>
      </c>
      <c r="C191" s="34" t="s">
        <v>1366</v>
      </c>
      <c r="D191" s="34" t="s">
        <v>1367</v>
      </c>
      <c r="E191" s="41" t="str">
        <f>INDEX('EPM info från ansökningar'!A:AN,MATCH('Godkända ansökningar'!C:C,'EPM info från ansökningar'!A:A,0),29)</f>
        <v>SARS-CoV-2 viruset har orsakat en pandemi med en sjukdom som fått namnet covid-19. Sjukdomen har spridit sig snabbt från sitt ursprung i Kina till hela världen. De flesta patienter får en lindrig eller till och med asymptomatisk infektion men en del patienter blir svårt sjuka med allvarlig lungpåverkan. Under  pandemins utveckling har det blivit tydligt att olika länder och regioner inom länder drabbats olika hårt. I Sverige har antalet fall och dödfall varit betydligt högre kring 
Stockholm än i tex norra Sverige eller Skåne. Covid-19 är mycket smittsam och sprids framförallt som droppsmitta. Under pandemins lopp har det blivit allt tydligare att personer är smittsamma även 
innan de utvecklar symptom. En del personer smittar trots att de har mycket linidriga symptom och kanske inte ens förstår när de är smittade. För att skydda vårdpersonal mot smitta har stora insatser gjorts för att öka smittskyddet och ändra arbetssätt. Under pandemins inledning fanns det en upplevd brist på vissa skyddsmaterial men försörjningssituationen har nu förbättrats. Det har definitivt förekommit smitta av vårdpersonal men sannolikt oftast då smittkällan inte var känd som covid-patient. En annan, mycket problematisk, form av smitta är när vårdpersonal med lite eller 
inga symptom smittar patienter på sjukhuset. Detta riskerar att sprida smitta till en skör äldre grupp som kan drabbas hårt av covid.
Smittskyddsåtgärder vid covid syftar till att minska smittspridningen. Basen i detta i vården är goda basala hygienrutiner. Detta innebär att man noga spritar sina händer före och efter patientarbete och skyddar sin arbetsklädsel. Vid covid-misstanke ska man också skydda sina 
slemhinnor med visir och munskydd. Vid vissa procedurer som kan generera luftburet virus behövs andningsskydd.
Covid-diagnos ställs genom att viruset påvisas i luftvägarna med sk PCR-teknik. Oftast tas ett prov i nasopharynx (bakom näsan) eller i bakre svalget. Diagnostiken är relativt enkel och säker men eftersom det har saknats olika material och reagens så har endast en liten del av personer med misstänkt covid-19 provtagits. Detta gör att förekomsten av genomgången infektion i samhället är okänd. Efter genomgången covid-19 bildas antikroppar hos minst 80 % av lindrigt sjuka och hos en större andel av de som blir svårt sjuka. Antikroppssvaret mot det sk spikeproteinet är det som de flesta metoder har fokuserat på. Exakt hur antikroppssvaret utvecklas och mot vilka virusproteiner som de riktar sig är okänt. Först bildas sk IgM antikroppar och efter det kommer IgG antikroppar. IgG-antikroppar kommer att kunna mätas med start ca 2 veckor efter infektionen. Ett antal snabbtester som kan påvisa antikroppar i blod har tagits fram och många av dessa fungerar bra och har en hög känslighet (60-80 % av sant sjuka blir positiva i testet) och hör specificitet (mycket få sant friska blir positiva).
I Skåne som har haft ett lågt antal diagnosticerade fall av covid-19 finns det inga populationsbaserade undersökningar av förekomsten av covid-antikroppar.</v>
      </c>
      <c r="F191" s="34" t="s">
        <v>105</v>
      </c>
      <c r="G191" s="33">
        <v>43999</v>
      </c>
      <c r="H191" s="34" t="s">
        <v>212</v>
      </c>
      <c r="I191" t="s">
        <v>166</v>
      </c>
      <c r="J191" t="str">
        <f>IF(INDEX('EPM info från ansökningar'!A:AN,MATCH('Godkända ansökningar'!C:C,'EPM info från ansökningar'!A:A,0),7)=0,"",INDEX('EPM info från ansökningar'!A:AN,MATCH('Godkända ansökningar'!C:C,'EPM info från ansökningar'!A:A,0),7))</f>
        <v/>
      </c>
      <c r="K191" t="str">
        <f>IF(INDEX('EPM info från ansökningar'!A:AN,MATCH('Godkända ansökningar'!C:C,'EPM info från ansökningar'!A:A,0),8)=0,"",INDEX('EPM info från ansökningar'!A:AN,MATCH('Godkända ansökningar'!C:C,'EPM info från ansökningar'!A:A,0),8))</f>
        <v/>
      </c>
      <c r="L191" t="str">
        <f>IF(INDEX('EPM info från ansökningar'!A:AN,MATCH('Godkända ansökningar'!C:C,'EPM info från ansökningar'!A:A,0),9)=0,"",INDEX('EPM info från ansökningar'!A:AN,MATCH('Godkända ansökningar'!C:C,'EPM info från ansökningar'!A:A,0),9))</f>
        <v/>
      </c>
      <c r="M191" t="str">
        <f>IF(INDEX('EPM info från ansökningar'!A:AN,MATCH('Godkända ansökningar'!C:C,'EPM info från ansökningar'!A:A,0),10)=0,"",INDEX('EPM info från ansökningar'!A:AN,MATCH('Godkända ansökningar'!C:C,'EPM info från ansökningar'!A:A,0),10))</f>
        <v/>
      </c>
      <c r="N191" t="str">
        <f>IF(INDEX('EPM info från ansökningar'!A:AN,MATCH('Godkända ansökningar'!C:C,'EPM info från ansökningar'!A:A,0),11)=0,"",INDEX('EPM info från ansökningar'!A:AN,MATCH('Godkända ansökningar'!C:C,'EPM info från ansökningar'!A:A,0),11))</f>
        <v/>
      </c>
      <c r="O191" t="str">
        <f>IF(INDEX('EPM info från ansökningar'!A:AN,MATCH('Godkända ansökningar'!C:C,'EPM info från ansökningar'!A:A,0),12)=0,"",INDEX('EPM info från ansökningar'!A:AN,MATCH('Godkända ansökningar'!C:C,'EPM info från ansökningar'!A:A,0),12))</f>
        <v>Södra</v>
      </c>
      <c r="P191" s="63">
        <f>INDEX('EPM info från ansökningar'!A:AN,MATCH('Godkända ansökningar'!C:C,'EPM info från ansökningar'!A:A,0),33)</f>
        <v>43999</v>
      </c>
      <c r="Q191" s="63">
        <f>INDEX('EPM info från ansökningar'!A:AN,MATCH('Godkända ansökningar'!C:C,'EPM info från ansökningar'!A:A,0),35)</f>
        <v>44561</v>
      </c>
      <c r="R191" s="65">
        <f>INDEX('EPM info från ansökningar'!A:AN,MATCH('Godkända ansökningar'!C:C,'EPM info från ansökningar'!A:A,0),38)</f>
        <v>720</v>
      </c>
      <c r="S191" s="65" t="str">
        <f>INDEX('EPM info från ansökningar'!A:AN,MATCH('Godkända ansökningar'!C:C,'EPM info från ansökningar'!A:A,0),39)</f>
        <v>Nej</v>
      </c>
      <c r="T191" t="str">
        <f>INDEX('EPM info från ansökningar'!A:AN,MATCH('Godkända ansökningar'!C:C,'EPM info från ansökningar'!A:A,0),40)</f>
        <v>Nej</v>
      </c>
      <c r="U191" t="str">
        <f>INDEX('EPM diarie'!D:F,MATCH('Godkända ansökningar'!C:C,'EPM diarie'!D:D,0),3)</f>
        <v>Magnus Rasmussen</v>
      </c>
    </row>
    <row r="192" spans="1:21" ht="14.25" x14ac:dyDescent="0.45">
      <c r="A192" s="34" t="s">
        <v>194</v>
      </c>
      <c r="B192" s="34" t="s">
        <v>195</v>
      </c>
      <c r="C192" s="34" t="s">
        <v>1372</v>
      </c>
      <c r="D192" s="34" t="s">
        <v>1373</v>
      </c>
      <c r="E192" s="41" t="e">
        <f>INDEX('EPM info från ansökningar'!A:AN,MATCH('Godkända ansökningar'!C:C,'EPM info från ansökningar'!A:A,0),29)</f>
        <v>#N/A</v>
      </c>
      <c r="F192" s="34" t="s">
        <v>263</v>
      </c>
      <c r="G192" s="33">
        <v>44062</v>
      </c>
      <c r="H192" s="34" t="s">
        <v>212</v>
      </c>
      <c r="I192" t="s">
        <v>162</v>
      </c>
      <c r="J192" t="e">
        <f>IF(INDEX('EPM info från ansökningar'!A:AN,MATCH('Godkända ansökningar'!C:C,'EPM info från ansökningar'!A:A,0),7)=0,"",INDEX('EPM info från ansökningar'!A:AN,MATCH('Godkända ansökningar'!C:C,'EPM info från ansökningar'!A:A,0),7))</f>
        <v>#N/A</v>
      </c>
      <c r="K192" t="e">
        <f>IF(INDEX('EPM info från ansökningar'!A:AN,MATCH('Godkända ansökningar'!C:C,'EPM info från ansökningar'!A:A,0),8)=0,"",INDEX('EPM info från ansökningar'!A:AN,MATCH('Godkända ansökningar'!C:C,'EPM info från ansökningar'!A:A,0),8))</f>
        <v>#N/A</v>
      </c>
      <c r="L192" t="e">
        <f>IF(INDEX('EPM info från ansökningar'!A:AN,MATCH('Godkända ansökningar'!C:C,'EPM info från ansökningar'!A:A,0),9)=0,"",INDEX('EPM info från ansökningar'!A:AN,MATCH('Godkända ansökningar'!C:C,'EPM info från ansökningar'!A:A,0),9))</f>
        <v>#N/A</v>
      </c>
      <c r="M192" t="e">
        <f>IF(INDEX('EPM info från ansökningar'!A:AN,MATCH('Godkända ansökningar'!C:C,'EPM info från ansökningar'!A:A,0),10)=0,"",INDEX('EPM info från ansökningar'!A:AN,MATCH('Godkända ansökningar'!C:C,'EPM info från ansökningar'!A:A,0),10))</f>
        <v>#N/A</v>
      </c>
      <c r="N192" t="e">
        <f>IF(INDEX('EPM info från ansökningar'!A:AN,MATCH('Godkända ansökningar'!C:C,'EPM info från ansökningar'!A:A,0),11)=0,"",INDEX('EPM info från ansökningar'!A:AN,MATCH('Godkända ansökningar'!C:C,'EPM info från ansökningar'!A:A,0),11))</f>
        <v>#N/A</v>
      </c>
      <c r="O192" t="e">
        <f>IF(INDEX('EPM info från ansökningar'!A:AN,MATCH('Godkända ansökningar'!C:C,'EPM info från ansökningar'!A:A,0),12)=0,"",INDEX('EPM info från ansökningar'!A:AN,MATCH('Godkända ansökningar'!C:C,'EPM info från ansökningar'!A:A,0),12))</f>
        <v>#N/A</v>
      </c>
      <c r="P192" s="63" t="e">
        <f>INDEX('EPM info från ansökningar'!A:AN,MATCH('Godkända ansökningar'!C:C,'EPM info från ansökningar'!A:A,0),33)</f>
        <v>#N/A</v>
      </c>
      <c r="Q192" s="63" t="e">
        <f>INDEX('EPM info från ansökningar'!A:AN,MATCH('Godkända ansökningar'!C:C,'EPM info från ansökningar'!A:A,0),35)</f>
        <v>#N/A</v>
      </c>
      <c r="R192" s="65" t="e">
        <f>INDEX('EPM info från ansökningar'!A:AN,MATCH('Godkända ansökningar'!C:C,'EPM info från ansökningar'!A:A,0),38)</f>
        <v>#N/A</v>
      </c>
      <c r="S192" s="65" t="e">
        <f>INDEX('EPM info från ansökningar'!A:AN,MATCH('Godkända ansökningar'!C:C,'EPM info från ansökningar'!A:A,0),39)</f>
        <v>#N/A</v>
      </c>
      <c r="T192" t="e">
        <f>INDEX('EPM info från ansökningar'!A:AN,MATCH('Godkända ansökningar'!C:C,'EPM info från ansökningar'!A:A,0),40)</f>
        <v>#N/A</v>
      </c>
      <c r="U192" t="str">
        <f>INDEX('EPM diarie'!D:F,MATCH('Godkända ansökningar'!C:C,'EPM diarie'!D:D,0),3)</f>
        <v>Mariangela Pellegrini</v>
      </c>
    </row>
    <row r="193" spans="1:21" ht="14.25" x14ac:dyDescent="0.45">
      <c r="A193" s="34" t="s">
        <v>194</v>
      </c>
      <c r="B193" s="34" t="s">
        <v>201</v>
      </c>
      <c r="C193" s="34" t="s">
        <v>1382</v>
      </c>
      <c r="D193" s="34" t="s">
        <v>1383</v>
      </c>
      <c r="E193" s="41" t="str">
        <f>INDEX('EPM info från ansökningar'!A:AN,MATCH('Godkända ansökningar'!C:C,'EPM info från ansökningar'!A:A,0),29)</f>
        <v>Variationen av ambulansuppdragens karaktär i Sverige är mångfacetterad vilket innebär att uppdragen kan vara av såväl akut som icke akut karaktär. Nationella behandlingsriktlinjer finns inom 
ambulanssjukvården och som emellanåt kan variera på regional nivå. När ett inkommande larm till larmcentralen har tagits emot av larmoperatör för att därefter skickas vidare till ambulanspersonalen, ges enbart en kort information om vad som gäller och  vad som förmodligen väntas inför mötet med patienten.
Omhändertagandet av patient sker enligt ambulanssjukvårdens behandlingsrutiner men som ibland med kort varsel kan behöva ändras. Idag finns begränsad evidens om vilka patientuppdrag och dess åtgärder som har genomförts samt om ambulanspersonal haft tillgång till tydliga rutiner inför situationer där tveksamheter kan ha uppstått kring omhändertagandet. Utifrån den rådande pandemin 
som just nu pågår kan exempel vara då ambulanspersonal ska bedöma om en misstänkt virussmitta föreligger och samtidigt ta ställning till vilka försiktighetsåtgärder som behöver vidtas för både patient och personal utifrån nationella och regionala rekommendationer. Det finns därmed ett behov att med nytillkommen kunskap om smittosamma infektioner inom ambulanssjukvården för att kunna ge en effektivare vård och därmed göra ambulanssjukvården bättre rustad i framtiden inför en ny pandemi.</v>
      </c>
      <c r="F193" s="34" t="s">
        <v>746</v>
      </c>
      <c r="G193" s="33">
        <v>44013</v>
      </c>
      <c r="H193" s="34" t="s">
        <v>212</v>
      </c>
      <c r="I193" t="s">
        <v>162</v>
      </c>
      <c r="J193" t="str">
        <f>IF(INDEX('EPM info från ansökningar'!A:AN,MATCH('Godkända ansökningar'!C:C,'EPM info från ansökningar'!A:A,0),7)=0,"",INDEX('EPM info från ansökningar'!A:AN,MATCH('Godkända ansökningar'!C:C,'EPM info från ansökningar'!A:A,0),7))</f>
        <v/>
      </c>
      <c r="K193" t="str">
        <f>IF(INDEX('EPM info från ansökningar'!A:AN,MATCH('Godkända ansökningar'!C:C,'EPM info från ansökningar'!A:A,0),8)=0,"",INDEX('EPM info från ansökningar'!A:AN,MATCH('Godkända ansökningar'!C:C,'EPM info från ansökningar'!A:A,0),8))</f>
        <v>Uppsala-Örebro</v>
      </c>
      <c r="L193" t="str">
        <f>IF(INDEX('EPM info från ansökningar'!A:AN,MATCH('Godkända ansökningar'!C:C,'EPM info från ansökningar'!A:A,0),9)=0,"",INDEX('EPM info från ansökningar'!A:AN,MATCH('Godkända ansökningar'!C:C,'EPM info från ansökningar'!A:A,0),9))</f>
        <v/>
      </c>
      <c r="M193" t="str">
        <f>IF(INDEX('EPM info från ansökningar'!A:AN,MATCH('Godkända ansökningar'!C:C,'EPM info från ansökningar'!A:A,0),10)=0,"",INDEX('EPM info från ansökningar'!A:AN,MATCH('Godkända ansökningar'!C:C,'EPM info från ansökningar'!A:A,0),10))</f>
        <v/>
      </c>
      <c r="N193" t="str">
        <f>IF(INDEX('EPM info från ansökningar'!A:AN,MATCH('Godkända ansökningar'!C:C,'EPM info från ansökningar'!A:A,0),11)=0,"",INDEX('EPM info från ansökningar'!A:AN,MATCH('Godkända ansökningar'!C:C,'EPM info från ansökningar'!A:A,0),11))</f>
        <v/>
      </c>
      <c r="O193" t="str">
        <f>IF(INDEX('EPM info från ansökningar'!A:AN,MATCH('Godkända ansökningar'!C:C,'EPM info från ansökningar'!A:A,0),12)=0,"",INDEX('EPM info från ansökningar'!A:AN,MATCH('Godkända ansökningar'!C:C,'EPM info från ansökningar'!A:A,0),12))</f>
        <v/>
      </c>
      <c r="P193" s="63">
        <f>INDEX('EPM info från ansökningar'!A:AN,MATCH('Godkända ansökningar'!C:C,'EPM info från ansökningar'!A:A,0),33)</f>
        <v>43983</v>
      </c>
      <c r="Q193" s="63">
        <f>INDEX('EPM info från ansökningar'!A:AN,MATCH('Godkända ansökningar'!C:C,'EPM info från ansökningar'!A:A,0),35)</f>
        <v>44926</v>
      </c>
      <c r="R193" s="65">
        <f>INDEX('EPM info från ansökningar'!A:AN,MATCH('Godkända ansökningar'!C:C,'EPM info från ansökningar'!A:A,0),38)</f>
        <v>30200</v>
      </c>
      <c r="S193" s="65" t="str">
        <f>INDEX('EPM info från ansökningar'!A:AN,MATCH('Godkända ansökningar'!C:C,'EPM info från ansökningar'!A:A,0),39)</f>
        <v>Nej</v>
      </c>
      <c r="T193" t="str">
        <f>INDEX('EPM info från ansökningar'!A:AN,MATCH('Godkända ansökningar'!C:C,'EPM info från ansökningar'!A:A,0),40)</f>
        <v>Ja</v>
      </c>
      <c r="U193" t="str">
        <f>INDEX('EPM diarie'!D:F,MATCH('Godkända ansökningar'!C:C,'EPM diarie'!D:D,0),3)</f>
        <v>Anneli Strömsöe</v>
      </c>
    </row>
    <row r="194" spans="1:21" ht="14.25" x14ac:dyDescent="0.45">
      <c r="A194" s="34" t="s">
        <v>194</v>
      </c>
      <c r="B194" s="34" t="s">
        <v>195</v>
      </c>
      <c r="C194" s="34" t="s">
        <v>1389</v>
      </c>
      <c r="D194" s="34" t="s">
        <v>1390</v>
      </c>
      <c r="E194" s="41" t="str">
        <f>INDEX('EPM info från ansökningar'!A:AN,MATCH('Godkända ansökningar'!C:C,'EPM info från ansökningar'!A:A,0),29)</f>
        <v>Virala pandemier är en stor börda för samhället och har långsiktiga konsekvenser inte bara för fysisk hälsa utan även för den psykologiska hälsan hos både de som smittas och de som inte smittas. Den pågående COVID-19-pandemin är en utmaning för både samhälle och individer när det gäller att genomföra och anpassa sig till rekommendationer, som att tillbringa mera tid hemma, fysisk distansering, ekonomisk utsatthet, egen eller anhörigas sjukdom och anhörigas dödsfall. Det finns mycket lite forskning om hur människors beteenden och reaktioner samspelar och påverkar psykisk hälsa under en pandemi.
I föreliggande projekt avser vi att undersöka beteenden och psykologiska effekter av Covid-19 utbrottet hos människor i Sverige. Vi avser också att göra jämförelser av reaktioner inom Sverige 
med andra europiska länder. Deltagare kommer att få fylla i en webbenkät vid fyra olika tidpunkter (baselinjemätning och 3, 6, och 9 månader efter baslinjemätningen). Enkäterna innehåller frågor om 
beteenden och reaktioner på grund av Covid-19 utbrottet, samt frågor om psykisk hälsa.
Ytterligare två undersökningar kommer att genomföras med de deltagare som samtycker till medverkan i den större gruppen deltagare. För det första avser vi undersöka individuell variation i beteenden och upplevelser som kan förbättra hälsa och välmående vardagen hos personer i Sverige under en pågående samhällelig kris (pandemin). För det andra kommer vi att efter sista mätpunkten inhämta information från befintliga register om sjukdagar, arbetslöshetsersättning, vårdbesök och diagnoser i samband med vårdbesök.
Sammantaget kan projektet ge värdefull information om såväl psykisk ohälsa som psykiskt hälsobefrämjande beteenden bland människor i Sverige som kan informera framtida hälsofrämjande interventioner. En jämförelse mellan europeiska länder är också mycket värdefull för att bättre förstå hur olika samhällen påverkas.</v>
      </c>
      <c r="F194" s="34" t="s">
        <v>263</v>
      </c>
      <c r="G194" s="33">
        <v>44007</v>
      </c>
      <c r="H194" s="34" t="s">
        <v>199</v>
      </c>
      <c r="I194" t="s">
        <v>162</v>
      </c>
      <c r="J194" t="str">
        <f>IF(INDEX('EPM info från ansökningar'!A:AN,MATCH('Godkända ansökningar'!C:C,'EPM info från ansökningar'!A:A,0),7)=0,"",INDEX('EPM info från ansökningar'!A:AN,MATCH('Godkända ansökningar'!C:C,'EPM info från ansökningar'!A:A,0),7))</f>
        <v/>
      </c>
      <c r="K194" t="str">
        <f>IF(INDEX('EPM info från ansökningar'!A:AN,MATCH('Godkända ansökningar'!C:C,'EPM info från ansökningar'!A:A,0),8)=0,"",INDEX('EPM info från ansökningar'!A:AN,MATCH('Godkända ansökningar'!C:C,'EPM info från ansökningar'!A:A,0),8))</f>
        <v>Uppsala-Örebro</v>
      </c>
      <c r="L194" t="str">
        <f>IF(INDEX('EPM info från ansökningar'!A:AN,MATCH('Godkända ansökningar'!C:C,'EPM info från ansökningar'!A:A,0),9)=0,"",INDEX('EPM info från ansökningar'!A:AN,MATCH('Godkända ansökningar'!C:C,'EPM info från ansökningar'!A:A,0),9))</f>
        <v/>
      </c>
      <c r="M194" t="str">
        <f>IF(INDEX('EPM info från ansökningar'!A:AN,MATCH('Godkända ansökningar'!C:C,'EPM info från ansökningar'!A:A,0),10)=0,"",INDEX('EPM info från ansökningar'!A:AN,MATCH('Godkända ansökningar'!C:C,'EPM info från ansökningar'!A:A,0),10))</f>
        <v/>
      </c>
      <c r="N194" t="str">
        <f>IF(INDEX('EPM info från ansökningar'!A:AN,MATCH('Godkända ansökningar'!C:C,'EPM info från ansökningar'!A:A,0),11)=0,"",INDEX('EPM info från ansökningar'!A:AN,MATCH('Godkända ansökningar'!C:C,'EPM info från ansökningar'!A:A,0),11))</f>
        <v/>
      </c>
      <c r="O194" t="str">
        <f>IF(INDEX('EPM info från ansökningar'!A:AN,MATCH('Godkända ansökningar'!C:C,'EPM info från ansökningar'!A:A,0),12)=0,"",INDEX('EPM info från ansökningar'!A:AN,MATCH('Godkända ansökningar'!C:C,'EPM info från ansökningar'!A:A,0),12))</f>
        <v/>
      </c>
      <c r="P194" s="63">
        <f>INDEX('EPM info från ansökningar'!A:AN,MATCH('Godkända ansökningar'!C:C,'EPM info från ansökningar'!A:A,0),33)</f>
        <v>43982</v>
      </c>
      <c r="Q194" s="63">
        <f>INDEX('EPM info från ansökningar'!A:AN,MATCH('Godkända ansökningar'!C:C,'EPM info från ansökningar'!A:A,0),35)</f>
        <v>44742</v>
      </c>
      <c r="R194" s="65">
        <f>INDEX('EPM info från ansökningar'!A:AN,MATCH('Godkända ansökningar'!C:C,'EPM info från ansökningar'!A:A,0),38)</f>
        <v>2000</v>
      </c>
      <c r="S194" s="65" t="str">
        <f>INDEX('EPM info från ansökningar'!A:AN,MATCH('Godkända ansökningar'!C:C,'EPM info från ansökningar'!A:A,0),39)</f>
        <v>Nej</v>
      </c>
      <c r="T194" t="str">
        <f>INDEX('EPM info från ansökningar'!A:AN,MATCH('Godkända ansökningar'!C:C,'EPM info från ansökningar'!A:A,0),40)</f>
        <v>Ja</v>
      </c>
      <c r="U194" t="str">
        <f>INDEX('EPM diarie'!D:F,MATCH('Godkända ansökningar'!C:C,'EPM diarie'!D:D,0),3)</f>
        <v>Filip Arnberg</v>
      </c>
    </row>
    <row r="195" spans="1:21" ht="14.25" x14ac:dyDescent="0.45">
      <c r="A195" s="34" t="s">
        <v>194</v>
      </c>
      <c r="B195" s="34" t="s">
        <v>195</v>
      </c>
      <c r="C195" s="34" t="s">
        <v>1393</v>
      </c>
      <c r="D195" s="34" t="s">
        <v>1394</v>
      </c>
      <c r="E195" s="41" t="str">
        <f>INDEX('EPM info från ansökningar'!A:AN,MATCH('Godkända ansökningar'!C:C,'EPM info från ansökningar'!A:A,0),29)</f>
        <v>En stor del av ansträngningarna inom sjukvården för tillfället handlar om hur vi ska hantera personer som drabbas av covid-19. Det kommer ständigt ny kunskap men det kvarstår också mycket som vi behöver förstå och känna till för att på bästa sätt hantera vård och rehabilitering. En hel del patienter har behov av eftervård efter IVA för att kunna släppa syrgas, kunna gå och sköta sin personliga vård etc.
Arbetsterapeutens roll handlar om att stötta patienten att kunna återta olika aktiviteter och att prova ut hjälpmedel. Olika utredningar behövs för att upptäcka nedsättningar så att fortsatt lämplig rehabilitering kan erbjudas. Ett flertal patienter uppvisar svårigheter med finmotorik och kognition varför fördjupad kunskap behövs om hur stor andel som drabbas av dessa konsekvenser, hur problematiken ser ut samt i vilken mån problemen är övergående eller kräver rehabiliteringsinsatser.
Undersökningen är en kvalitetsutveckling av de insatser som görs av arbetsterapeut i samband med eftervård för patienter som insjuknar i covid-19 eller liknande tillstånd framöver. Tanken är att samla och
analysera de tester som genomförs för samtliga patienter på eftervårdsavdelningen för att få bättre kunskap om hur problematiken ser ut och hur stor andel som får finmotoriska och kognitiva konsekvenser av sjukdomen. De aktuella testen är Purdue pegboard (finmotorik), Montreal cognitive screening (MoCA
kognitiv screening) samt Trial making test (TMT A+B) gällande tempo och flexibilitet i tanken. För att få kunskap om i vilken utsträckning problemen kvarstår kommer även uppföljning med samma instrument att göras efter 3 och 12 månader. För att kunna dra slutsatser om vilka som drabbas mm kommer undersökningen även begära tillgång till patientens journal. Vid uppföljningarna tillfrågas patienten om hur väl man kunnat återgå till sina tidigare aktiviteter för att ge en bild av om de eventuella nedsättningarna inverkar på personens aktivitetsförmåga och återgång i arbete.</v>
      </c>
      <c r="F195" s="34" t="s">
        <v>61</v>
      </c>
      <c r="G195" s="33">
        <v>44006</v>
      </c>
      <c r="H195" s="34" t="s">
        <v>199</v>
      </c>
      <c r="I195" t="s">
        <v>165</v>
      </c>
      <c r="J195" t="str">
        <f>IF(INDEX('EPM info från ansökningar'!A:AN,MATCH('Godkända ansökningar'!C:C,'EPM info från ansökningar'!A:A,0),7)=0,"",INDEX('EPM info från ansökningar'!A:AN,MATCH('Godkända ansökningar'!C:C,'EPM info från ansökningar'!A:A,0),7))</f>
        <v/>
      </c>
      <c r="K195" t="str">
        <f>IF(INDEX('EPM info från ansökningar'!A:AN,MATCH('Godkända ansökningar'!C:C,'EPM info från ansökningar'!A:A,0),8)=0,"",INDEX('EPM info från ansökningar'!A:AN,MATCH('Godkända ansökningar'!C:C,'EPM info från ansökningar'!A:A,0),8))</f>
        <v/>
      </c>
      <c r="L195" t="str">
        <f>IF(INDEX('EPM info från ansökningar'!A:AN,MATCH('Godkända ansökningar'!C:C,'EPM info från ansökningar'!A:A,0),9)=0,"",INDEX('EPM info från ansökningar'!A:AN,MATCH('Godkända ansökningar'!C:C,'EPM info från ansökningar'!A:A,0),9))</f>
        <v/>
      </c>
      <c r="M195" t="str">
        <f>IF(INDEX('EPM info från ansökningar'!A:AN,MATCH('Godkända ansökningar'!C:C,'EPM info från ansökningar'!A:A,0),10)=0,"",INDEX('EPM info från ansökningar'!A:AN,MATCH('Godkända ansökningar'!C:C,'EPM info från ansökningar'!A:A,0),10))</f>
        <v/>
      </c>
      <c r="N195" t="str">
        <f>IF(INDEX('EPM info från ansökningar'!A:AN,MATCH('Godkända ansökningar'!C:C,'EPM info från ansökningar'!A:A,0),11)=0,"",INDEX('EPM info från ansökningar'!A:AN,MATCH('Godkända ansökningar'!C:C,'EPM info från ansökningar'!A:A,0),11))</f>
        <v>Västra</v>
      </c>
      <c r="O195" t="str">
        <f>IF(INDEX('EPM info från ansökningar'!A:AN,MATCH('Godkända ansökningar'!C:C,'EPM info från ansökningar'!A:A,0),12)=0,"",INDEX('EPM info från ansökningar'!A:AN,MATCH('Godkända ansökningar'!C:C,'EPM info från ansökningar'!A:A,0),12))</f>
        <v/>
      </c>
      <c r="P195" s="63">
        <f>INDEX('EPM info från ansökningar'!A:AN,MATCH('Godkända ansökningar'!C:C,'EPM info från ansökningar'!A:A,0),33)</f>
        <v>44006</v>
      </c>
      <c r="Q195" s="63" t="str">
        <f>INDEX('EPM info från ansökningar'!A:AN,MATCH('Godkända ansökningar'!C:C,'EPM info från ansökningar'!A:A,0),35)</f>
        <v>Oklart</v>
      </c>
      <c r="R195" s="65" t="str">
        <f>INDEX('EPM info från ansökningar'!A:AN,MATCH('Godkända ansökningar'!C:C,'EPM info från ansökningar'!A:A,0),38)</f>
        <v>Oklart</v>
      </c>
      <c r="S195" s="65" t="str">
        <f>INDEX('EPM info från ansökningar'!A:AN,MATCH('Godkända ansökningar'!C:C,'EPM info från ansökningar'!A:A,0),39)</f>
        <v>Nej</v>
      </c>
      <c r="T195" t="str">
        <f>INDEX('EPM info från ansökningar'!A:AN,MATCH('Godkända ansökningar'!C:C,'EPM info från ansökningar'!A:A,0),40)</f>
        <v>Ja/Nej, viss data kommer att hämtas ur patientens journal.</v>
      </c>
      <c r="U195" t="str">
        <f>INDEX('EPM diarie'!D:F,MATCH('Godkända ansökningar'!C:C,'EPM diarie'!D:D,0),3)</f>
        <v>Ann Björkdahl</v>
      </c>
    </row>
    <row r="196" spans="1:21" ht="14.25" x14ac:dyDescent="0.45">
      <c r="A196" s="34" t="s">
        <v>194</v>
      </c>
      <c r="B196" s="34" t="s">
        <v>201</v>
      </c>
      <c r="C196" s="34" t="s">
        <v>1398</v>
      </c>
      <c r="D196" s="34" t="s">
        <v>1399</v>
      </c>
      <c r="E196" s="41" t="str">
        <f>INDEX('EPM info från ansökningar'!A:AN,MATCH('Godkända ansökningar'!C:C,'EPM info från ansökningar'!A:A,0),29)</f>
        <v>Riskvärdering, medicinsk prioritering och intensivvårdsbehov vid COVID-19
Under den pågående pandemin har det blivit uppenbart att COVID-19 har ett sjukdomsförlopp som kan vara mycket varierande, och det finns tydliga indikationer på att manifestationerna vid allvarlig 
sjukdom på flera väsentliga punkter kan skilja sig från den vanliga bilden vid exempelvis svår lunginflammation. Bland annat uppvisar vissa patienter en förvånansvärt låg syresättning utan att 
uppleva samtidig andnöd, vilket annars är en normal reaktion när syresättningen i kroppen sjunker. Vidare verkar sjukdomsförloppet vid COVID-19 ofta vara betydligt mer utdraget jämfört med andra 
svåra luftvägsinfektioner, där försämring vanligtvis sker plötsligt och kort efter insjuknandet. Sammantaget gör vidden av de kliniska manifestationerna och det ofta långsamma förloppet att de vanliga verktyg som sjukvården använder för att värdera medicinsk risk (risk för försämring, behov av intensivvård, risk att avlida etc.) sannolikt fungerar sämre än vanligt. Samtidigt är bedömning av medicinsk risk helt central för sjukvårdens förmåga att hantera en ansträngd situation, där begränsade resurser måste prioriteras till de patienter som har störst medicinskt behov och största möjliga nytta av insatserna. Detta gäller i synnerhet för prioritering av vårdplatser på sjukhus och prioritering av patienter till intensivvården, som under den pågående pandemin upplevt den högsta belastningen som någonsin förekommit i Sverige.
Trots det uppenbara behovet av bättre verktyg för riskvärdering av patienter under den pågående pandemin har förhållandevis få vetenskapliga arbeten hittills publicerats, och bland dessa finns i 
nuläget inga studier från Skandinavien. Det finns inte heller några studier som beskriver pandemins sammantagna effekter på disponeringen av intensivvårdsplatser, samtidigt som det finns uppgifter om att färre patienter intensivvårdas för andra åkommor än COVID-19 jämfört med före pandemin. Man har också befarat att pandemins förändrade upplägg av intensivvården ska leda till direkta 
undanträngningseffekter, dvs. att patienter som under normala omständigheters skulle erbjudas intensivvård nu inte får det. Det finns dock i nuläget inga välgjorda rapporter som vare sig kan 
bekräfta eller avfärda denna farhåga, vilket gör det till en mycket angelägen fråga.
En nyligen publicerad studie baserad på data från 1590 kinesiska COVID 19-patienter indikerar att det är möjligt att utarbeta modeller för att förutsäga den specifika risken för kritisk sjukdom, 
intensivvårdsbehov och död hos COVID 19-patienter, men stora skillnaderna i befolkningsunderlag, folkhälsa och sjukvårdens uppbyggnad gör att resultaten från Kina troligen inte är direkt 
överförbara till svenska förhållanden.
Vidare utgår den kinesiska studien enbart från hospitaliserade patienter, medan många även medelsvårt sjuka patienter i Sverige har vårdats i hemmet, och endast en mindre del i något skede behövts läggas in för sjukhusvård. Den stora utmaningen under svenska förhållanden ligger i att avgöra vilka patienter som är i behov av sjukhusvård och intensivvård, vilket företrädesvis bör avgöras baserat på den förväntade risken att utveckla kritisk sjukdom och, i förlängningen, avlida. Det finns också flera alternativa metoder som är tänkbara för att bygga sådana riskvärderingsmodeller, och för att hitta den mest lämpliga för svenska förhållanden, behöver flera 
möjliga modeller utvärderas parallellt.
Syftet med denna studie är att utveckla och testa riskstratifieringsverktyg för att skatta risken för kritisk sjukdom/intensivvårdsbehov/död hos patienter med COVID-19 samt att undersöka hur de  av patienter till intensivvården påverkats av den pågående pandemin.
Modeller för riskstratifiering kommer att utvecklas baserat på detaljerade vårddata från Region Östergötland, medan de övergripande effekterna på medicinska prioriteringar i intensivvården kommer att undersökas på nationell nivå med hjälp av data från Svenska Intensivvårdsregistret (SIR) samt Svenskt Akutvårdsregister (SVAR).</v>
      </c>
      <c r="F196" s="34" t="s">
        <v>127</v>
      </c>
      <c r="G196" s="33">
        <v>44012</v>
      </c>
      <c r="H196" s="34" t="s">
        <v>212</v>
      </c>
      <c r="I196" t="s">
        <v>164</v>
      </c>
      <c r="J196" t="str">
        <f>IF(INDEX('EPM info från ansökningar'!A:AN,MATCH('Godkända ansökningar'!C:C,'EPM info från ansökningar'!A:A,0),7)=0,"",INDEX('EPM info från ansökningar'!A:AN,MATCH('Godkända ansökningar'!C:C,'EPM info från ansökningar'!A:A,0),7))</f>
        <v/>
      </c>
      <c r="K196" t="str">
        <f>IF(INDEX('EPM info från ansökningar'!A:AN,MATCH('Godkända ansökningar'!C:C,'EPM info från ansökningar'!A:A,0),8)=0,"",INDEX('EPM info från ansökningar'!A:AN,MATCH('Godkända ansökningar'!C:C,'EPM info från ansökningar'!A:A,0),8))</f>
        <v/>
      </c>
      <c r="L196" t="str">
        <f>IF(INDEX('EPM info från ansökningar'!A:AN,MATCH('Godkända ansökningar'!C:C,'EPM info från ansökningar'!A:A,0),9)=0,"",INDEX('EPM info från ansökningar'!A:AN,MATCH('Godkända ansökningar'!C:C,'EPM info från ansökningar'!A:A,0),9))</f>
        <v/>
      </c>
      <c r="M196" t="str">
        <f>IF(INDEX('EPM info från ansökningar'!A:AN,MATCH('Godkända ansökningar'!C:C,'EPM info från ansökningar'!A:A,0),10)=0,"",INDEX('EPM info från ansökningar'!A:AN,MATCH('Godkända ansökningar'!C:C,'EPM info från ansökningar'!A:A,0),10))</f>
        <v>Sydöstra</v>
      </c>
      <c r="N196" t="str">
        <f>IF(INDEX('EPM info från ansökningar'!A:AN,MATCH('Godkända ansökningar'!C:C,'EPM info från ansökningar'!A:A,0),11)=0,"",INDEX('EPM info från ansökningar'!A:AN,MATCH('Godkända ansökningar'!C:C,'EPM info från ansökningar'!A:A,0),11))</f>
        <v/>
      </c>
      <c r="O196" t="str">
        <f>IF(INDEX('EPM info från ansökningar'!A:AN,MATCH('Godkända ansökningar'!C:C,'EPM info från ansökningar'!A:A,0),12)=0,"",INDEX('EPM info från ansökningar'!A:AN,MATCH('Godkända ansökningar'!C:C,'EPM info från ansökningar'!A:A,0),12))</f>
        <v/>
      </c>
      <c r="P196" s="63">
        <f>INDEX('EPM info från ansökningar'!A:AN,MATCH('Godkända ansökningar'!C:C,'EPM info från ansökningar'!A:A,0),33)</f>
        <v>44012</v>
      </c>
      <c r="Q196" s="63">
        <f>INDEX('EPM info från ansökningar'!A:AN,MATCH('Godkända ansökningar'!C:C,'EPM info från ansökningar'!A:A,0),35)</f>
        <v>44561</v>
      </c>
      <c r="R196" s="65">
        <f>INDEX('EPM info från ansökningar'!A:AN,MATCH('Godkända ansökningar'!C:C,'EPM info från ansökningar'!A:A,0),38)</f>
        <v>62000</v>
      </c>
      <c r="S196" s="65" t="str">
        <f>INDEX('EPM info från ansökningar'!A:AN,MATCH('Godkända ansökningar'!C:C,'EPM info från ansökningar'!A:A,0),39)</f>
        <v>Nej</v>
      </c>
      <c r="T196" t="str">
        <f>INDEX('EPM info från ansökningar'!A:AN,MATCH('Godkända ansökningar'!C:C,'EPM info från ansökningar'!A:A,0),40)</f>
        <v>Ja</v>
      </c>
      <c r="U196" t="str">
        <f>INDEX('EPM diarie'!D:F,MATCH('Godkända ansökningar'!C:C,'EPM diarie'!D:D,0),3)</f>
        <v>Daniel Wilhelms</v>
      </c>
    </row>
    <row r="197" spans="1:21" ht="14.25" x14ac:dyDescent="0.45">
      <c r="A197" s="34" t="s">
        <v>194</v>
      </c>
      <c r="B197" s="34" t="s">
        <v>195</v>
      </c>
      <c r="C197" s="34" t="s">
        <v>1407</v>
      </c>
      <c r="D197" s="34" t="s">
        <v>1408</v>
      </c>
      <c r="E197" s="41" t="e">
        <f>INDEX('EPM info från ansökningar'!A:AN,MATCH('Godkända ansökningar'!C:C,'EPM info från ansökningar'!A:A,0),29)</f>
        <v>#N/A</v>
      </c>
      <c r="F197" s="34" t="s">
        <v>61</v>
      </c>
      <c r="G197" s="33">
        <v>44098</v>
      </c>
      <c r="H197" s="34" t="s">
        <v>212</v>
      </c>
      <c r="I197" t="s">
        <v>165</v>
      </c>
      <c r="J197" t="e">
        <f>IF(INDEX('EPM info från ansökningar'!A:AN,MATCH('Godkända ansökningar'!C:C,'EPM info från ansökningar'!A:A,0),7)=0,"",INDEX('EPM info från ansökningar'!A:AN,MATCH('Godkända ansökningar'!C:C,'EPM info från ansökningar'!A:A,0),7))</f>
        <v>#N/A</v>
      </c>
      <c r="K197" t="e">
        <f>IF(INDEX('EPM info från ansökningar'!A:AN,MATCH('Godkända ansökningar'!C:C,'EPM info från ansökningar'!A:A,0),8)=0,"",INDEX('EPM info från ansökningar'!A:AN,MATCH('Godkända ansökningar'!C:C,'EPM info från ansökningar'!A:A,0),8))</f>
        <v>#N/A</v>
      </c>
      <c r="L197" t="e">
        <f>IF(INDEX('EPM info från ansökningar'!A:AN,MATCH('Godkända ansökningar'!C:C,'EPM info från ansökningar'!A:A,0),9)=0,"",INDEX('EPM info från ansökningar'!A:AN,MATCH('Godkända ansökningar'!C:C,'EPM info från ansökningar'!A:A,0),9))</f>
        <v>#N/A</v>
      </c>
      <c r="M197" t="e">
        <f>IF(INDEX('EPM info från ansökningar'!A:AN,MATCH('Godkända ansökningar'!C:C,'EPM info från ansökningar'!A:A,0),10)=0,"",INDEX('EPM info från ansökningar'!A:AN,MATCH('Godkända ansökningar'!C:C,'EPM info från ansökningar'!A:A,0),10))</f>
        <v>#N/A</v>
      </c>
      <c r="N197" t="e">
        <f>IF(INDEX('EPM info från ansökningar'!A:AN,MATCH('Godkända ansökningar'!C:C,'EPM info från ansökningar'!A:A,0),11)=0,"",INDEX('EPM info från ansökningar'!A:AN,MATCH('Godkända ansökningar'!C:C,'EPM info från ansökningar'!A:A,0),11))</f>
        <v>#N/A</v>
      </c>
      <c r="O197" t="e">
        <f>IF(INDEX('EPM info från ansökningar'!A:AN,MATCH('Godkända ansökningar'!C:C,'EPM info från ansökningar'!A:A,0),12)=0,"",INDEX('EPM info från ansökningar'!A:AN,MATCH('Godkända ansökningar'!C:C,'EPM info från ansökningar'!A:A,0),12))</f>
        <v>#N/A</v>
      </c>
      <c r="P197" s="63" t="e">
        <f>INDEX('EPM info från ansökningar'!A:AN,MATCH('Godkända ansökningar'!C:C,'EPM info från ansökningar'!A:A,0),33)</f>
        <v>#N/A</v>
      </c>
      <c r="Q197" s="63" t="e">
        <f>INDEX('EPM info från ansökningar'!A:AN,MATCH('Godkända ansökningar'!C:C,'EPM info från ansökningar'!A:A,0),35)</f>
        <v>#N/A</v>
      </c>
      <c r="R197" s="65" t="e">
        <f>INDEX('EPM info från ansökningar'!A:AN,MATCH('Godkända ansökningar'!C:C,'EPM info från ansökningar'!A:A,0),38)</f>
        <v>#N/A</v>
      </c>
      <c r="S197" s="65" t="e">
        <f>INDEX('EPM info från ansökningar'!A:AN,MATCH('Godkända ansökningar'!C:C,'EPM info från ansökningar'!A:A,0),39)</f>
        <v>#N/A</v>
      </c>
      <c r="T197" t="e">
        <f>INDEX('EPM info från ansökningar'!A:AN,MATCH('Godkända ansökningar'!C:C,'EPM info från ansökningar'!A:A,0),40)</f>
        <v>#N/A</v>
      </c>
      <c r="U197" t="str">
        <f>INDEX('EPM diarie'!D:F,MATCH('Godkända ansökningar'!C:C,'EPM diarie'!D:D,0),3)</f>
        <v>Carina Persson</v>
      </c>
    </row>
    <row r="198" spans="1:21" ht="14.25" x14ac:dyDescent="0.45">
      <c r="A198" s="34" t="s">
        <v>194</v>
      </c>
      <c r="B198" s="34" t="s">
        <v>201</v>
      </c>
      <c r="C198" s="34" t="s">
        <v>1417</v>
      </c>
      <c r="D198" s="34" t="s">
        <v>1418</v>
      </c>
      <c r="E198" s="41" t="e">
        <f>INDEX('EPM info från ansökningar'!A:AN,MATCH('Godkända ansökningar'!C:C,'EPM info från ansökningar'!A:A,0),29)</f>
        <v>#N/A</v>
      </c>
      <c r="F198" s="34" t="s">
        <v>263</v>
      </c>
      <c r="G198" s="33">
        <v>44075</v>
      </c>
      <c r="H198" s="34" t="s">
        <v>212</v>
      </c>
      <c r="I198" t="s">
        <v>162</v>
      </c>
      <c r="J198" t="e">
        <f>IF(INDEX('EPM info från ansökningar'!A:AN,MATCH('Godkända ansökningar'!C:C,'EPM info från ansökningar'!A:A,0),7)=0,"",INDEX('EPM info från ansökningar'!A:AN,MATCH('Godkända ansökningar'!C:C,'EPM info från ansökningar'!A:A,0),7))</f>
        <v>#N/A</v>
      </c>
      <c r="K198" t="e">
        <f>IF(INDEX('EPM info från ansökningar'!A:AN,MATCH('Godkända ansökningar'!C:C,'EPM info från ansökningar'!A:A,0),8)=0,"",INDEX('EPM info från ansökningar'!A:AN,MATCH('Godkända ansökningar'!C:C,'EPM info från ansökningar'!A:A,0),8))</f>
        <v>#N/A</v>
      </c>
      <c r="L198" t="e">
        <f>IF(INDEX('EPM info från ansökningar'!A:AN,MATCH('Godkända ansökningar'!C:C,'EPM info från ansökningar'!A:A,0),9)=0,"",INDEX('EPM info från ansökningar'!A:AN,MATCH('Godkända ansökningar'!C:C,'EPM info från ansökningar'!A:A,0),9))</f>
        <v>#N/A</v>
      </c>
      <c r="M198" t="e">
        <f>IF(INDEX('EPM info från ansökningar'!A:AN,MATCH('Godkända ansökningar'!C:C,'EPM info från ansökningar'!A:A,0),10)=0,"",INDEX('EPM info från ansökningar'!A:AN,MATCH('Godkända ansökningar'!C:C,'EPM info från ansökningar'!A:A,0),10))</f>
        <v>#N/A</v>
      </c>
      <c r="N198" t="e">
        <f>IF(INDEX('EPM info från ansökningar'!A:AN,MATCH('Godkända ansökningar'!C:C,'EPM info från ansökningar'!A:A,0),11)=0,"",INDEX('EPM info från ansökningar'!A:AN,MATCH('Godkända ansökningar'!C:C,'EPM info från ansökningar'!A:A,0),11))</f>
        <v>#N/A</v>
      </c>
      <c r="O198" t="e">
        <f>IF(INDEX('EPM info från ansökningar'!A:AN,MATCH('Godkända ansökningar'!C:C,'EPM info från ansökningar'!A:A,0),12)=0,"",INDEX('EPM info från ansökningar'!A:AN,MATCH('Godkända ansökningar'!C:C,'EPM info från ansökningar'!A:A,0),12))</f>
        <v>#N/A</v>
      </c>
      <c r="P198" s="63" t="e">
        <f>INDEX('EPM info från ansökningar'!A:AN,MATCH('Godkända ansökningar'!C:C,'EPM info från ansökningar'!A:A,0),33)</f>
        <v>#N/A</v>
      </c>
      <c r="Q198" s="63" t="e">
        <f>INDEX('EPM info från ansökningar'!A:AN,MATCH('Godkända ansökningar'!C:C,'EPM info från ansökningar'!A:A,0),35)</f>
        <v>#N/A</v>
      </c>
      <c r="R198" s="65" t="e">
        <f>INDEX('EPM info från ansökningar'!A:AN,MATCH('Godkända ansökningar'!C:C,'EPM info från ansökningar'!A:A,0),38)</f>
        <v>#N/A</v>
      </c>
      <c r="S198" s="65" t="e">
        <f>INDEX('EPM info från ansökningar'!A:AN,MATCH('Godkända ansökningar'!C:C,'EPM info från ansökningar'!A:A,0),39)</f>
        <v>#N/A</v>
      </c>
      <c r="T198" t="e">
        <f>INDEX('EPM info från ansökningar'!A:AN,MATCH('Godkända ansökningar'!C:C,'EPM info från ansökningar'!A:A,0),40)</f>
        <v>#N/A</v>
      </c>
      <c r="U198" t="str">
        <f>INDEX('EPM diarie'!D:F,MATCH('Godkända ansökningar'!C:C,'EPM diarie'!D:D,0),3)</f>
        <v>Emma Fransson</v>
      </c>
    </row>
    <row r="199" spans="1:21" ht="14.25" x14ac:dyDescent="0.45">
      <c r="A199" s="34" t="s">
        <v>194</v>
      </c>
      <c r="B199" s="34" t="s">
        <v>201</v>
      </c>
      <c r="C199" s="34" t="s">
        <v>1423</v>
      </c>
      <c r="D199" s="34" t="s">
        <v>1424</v>
      </c>
      <c r="E199" s="41" t="e">
        <f>INDEX('EPM info från ansökningar'!A:AN,MATCH('Godkända ansökningar'!C:C,'EPM info från ansökningar'!A:A,0),29)</f>
        <v>#N/A</v>
      </c>
      <c r="F199" s="34" t="s">
        <v>61</v>
      </c>
      <c r="G199" s="33">
        <v>44076</v>
      </c>
      <c r="H199" s="34" t="s">
        <v>212</v>
      </c>
      <c r="I199" t="s">
        <v>165</v>
      </c>
      <c r="J199" t="e">
        <f>IF(INDEX('EPM info från ansökningar'!A:AN,MATCH('Godkända ansökningar'!C:C,'EPM info från ansökningar'!A:A,0),7)=0,"",INDEX('EPM info från ansökningar'!A:AN,MATCH('Godkända ansökningar'!C:C,'EPM info från ansökningar'!A:A,0),7))</f>
        <v>#N/A</v>
      </c>
      <c r="K199" t="e">
        <f>IF(INDEX('EPM info från ansökningar'!A:AN,MATCH('Godkända ansökningar'!C:C,'EPM info från ansökningar'!A:A,0),8)=0,"",INDEX('EPM info från ansökningar'!A:AN,MATCH('Godkända ansökningar'!C:C,'EPM info från ansökningar'!A:A,0),8))</f>
        <v>#N/A</v>
      </c>
      <c r="L199" t="e">
        <f>IF(INDEX('EPM info från ansökningar'!A:AN,MATCH('Godkända ansökningar'!C:C,'EPM info från ansökningar'!A:A,0),9)=0,"",INDEX('EPM info från ansökningar'!A:AN,MATCH('Godkända ansökningar'!C:C,'EPM info från ansökningar'!A:A,0),9))</f>
        <v>#N/A</v>
      </c>
      <c r="M199" t="e">
        <f>IF(INDEX('EPM info från ansökningar'!A:AN,MATCH('Godkända ansökningar'!C:C,'EPM info från ansökningar'!A:A,0),10)=0,"",INDEX('EPM info från ansökningar'!A:AN,MATCH('Godkända ansökningar'!C:C,'EPM info från ansökningar'!A:A,0),10))</f>
        <v>#N/A</v>
      </c>
      <c r="N199" t="e">
        <f>IF(INDEX('EPM info från ansökningar'!A:AN,MATCH('Godkända ansökningar'!C:C,'EPM info från ansökningar'!A:A,0),11)=0,"",INDEX('EPM info från ansökningar'!A:AN,MATCH('Godkända ansökningar'!C:C,'EPM info från ansökningar'!A:A,0),11))</f>
        <v>#N/A</v>
      </c>
      <c r="O199" t="e">
        <f>IF(INDEX('EPM info från ansökningar'!A:AN,MATCH('Godkända ansökningar'!C:C,'EPM info från ansökningar'!A:A,0),12)=0,"",INDEX('EPM info från ansökningar'!A:AN,MATCH('Godkända ansökningar'!C:C,'EPM info från ansökningar'!A:A,0),12))</f>
        <v>#N/A</v>
      </c>
      <c r="P199" s="63" t="e">
        <f>INDEX('EPM info från ansökningar'!A:AN,MATCH('Godkända ansökningar'!C:C,'EPM info från ansökningar'!A:A,0),33)</f>
        <v>#N/A</v>
      </c>
      <c r="Q199" s="63" t="e">
        <f>INDEX('EPM info från ansökningar'!A:AN,MATCH('Godkända ansökningar'!C:C,'EPM info från ansökningar'!A:A,0),35)</f>
        <v>#N/A</v>
      </c>
      <c r="R199" s="65" t="e">
        <f>INDEX('EPM info från ansökningar'!A:AN,MATCH('Godkända ansökningar'!C:C,'EPM info från ansökningar'!A:A,0),38)</f>
        <v>#N/A</v>
      </c>
      <c r="S199" s="65" t="e">
        <f>INDEX('EPM info från ansökningar'!A:AN,MATCH('Godkända ansökningar'!C:C,'EPM info från ansökningar'!A:A,0),39)</f>
        <v>#N/A</v>
      </c>
      <c r="T199" t="e">
        <f>INDEX('EPM info från ansökningar'!A:AN,MATCH('Godkända ansökningar'!C:C,'EPM info från ansökningar'!A:A,0),40)</f>
        <v>#N/A</v>
      </c>
      <c r="U199" t="str">
        <f>INDEX('EPM diarie'!D:F,MATCH('Godkända ansökningar'!C:C,'EPM diarie'!D:D,0),3)</f>
        <v>Magnus Lindh</v>
      </c>
    </row>
    <row r="200" spans="1:21" ht="14.25" x14ac:dyDescent="0.45">
      <c r="A200" s="34" t="s">
        <v>194</v>
      </c>
      <c r="B200" s="34" t="s">
        <v>195</v>
      </c>
      <c r="C200" s="34" t="s">
        <v>1425</v>
      </c>
      <c r="D200" s="34" t="s">
        <v>1426</v>
      </c>
      <c r="E200" s="41" t="e">
        <f>INDEX('EPM info från ansökningar'!A:AN,MATCH('Godkända ansökningar'!C:C,'EPM info från ansökningar'!A:A,0),29)</f>
        <v>#N/A</v>
      </c>
      <c r="F200" s="34" t="s">
        <v>145</v>
      </c>
      <c r="G200" s="33">
        <v>44096</v>
      </c>
      <c r="H200" s="34" t="s">
        <v>199</v>
      </c>
      <c r="I200" t="s">
        <v>163</v>
      </c>
      <c r="J200" t="e">
        <f>IF(INDEX('EPM info från ansökningar'!A:AN,MATCH('Godkända ansökningar'!C:C,'EPM info från ansökningar'!A:A,0),7)=0,"",INDEX('EPM info från ansökningar'!A:AN,MATCH('Godkända ansökningar'!C:C,'EPM info från ansökningar'!A:A,0),7))</f>
        <v>#N/A</v>
      </c>
      <c r="K200" t="e">
        <f>IF(INDEX('EPM info från ansökningar'!A:AN,MATCH('Godkända ansökningar'!C:C,'EPM info från ansökningar'!A:A,0),8)=0,"",INDEX('EPM info från ansökningar'!A:AN,MATCH('Godkända ansökningar'!C:C,'EPM info från ansökningar'!A:A,0),8))</f>
        <v>#N/A</v>
      </c>
      <c r="L200" t="e">
        <f>IF(INDEX('EPM info från ansökningar'!A:AN,MATCH('Godkända ansökningar'!C:C,'EPM info från ansökningar'!A:A,0),9)=0,"",INDEX('EPM info från ansökningar'!A:AN,MATCH('Godkända ansökningar'!C:C,'EPM info från ansökningar'!A:A,0),9))</f>
        <v>#N/A</v>
      </c>
      <c r="M200" t="e">
        <f>IF(INDEX('EPM info från ansökningar'!A:AN,MATCH('Godkända ansökningar'!C:C,'EPM info från ansökningar'!A:A,0),10)=0,"",INDEX('EPM info från ansökningar'!A:AN,MATCH('Godkända ansökningar'!C:C,'EPM info från ansökningar'!A:A,0),10))</f>
        <v>#N/A</v>
      </c>
      <c r="N200" t="e">
        <f>IF(INDEX('EPM info från ansökningar'!A:AN,MATCH('Godkända ansökningar'!C:C,'EPM info från ansökningar'!A:A,0),11)=0,"",INDEX('EPM info från ansökningar'!A:AN,MATCH('Godkända ansökningar'!C:C,'EPM info från ansökningar'!A:A,0),11))</f>
        <v>#N/A</v>
      </c>
      <c r="O200" t="e">
        <f>IF(INDEX('EPM info från ansökningar'!A:AN,MATCH('Godkända ansökningar'!C:C,'EPM info från ansökningar'!A:A,0),12)=0,"",INDEX('EPM info från ansökningar'!A:AN,MATCH('Godkända ansökningar'!C:C,'EPM info från ansökningar'!A:A,0),12))</f>
        <v>#N/A</v>
      </c>
      <c r="P200" s="63" t="e">
        <f>INDEX('EPM info från ansökningar'!A:AN,MATCH('Godkända ansökningar'!C:C,'EPM info från ansökningar'!A:A,0),33)</f>
        <v>#N/A</v>
      </c>
      <c r="Q200" s="63" t="e">
        <f>INDEX('EPM info från ansökningar'!A:AN,MATCH('Godkända ansökningar'!C:C,'EPM info från ansökningar'!A:A,0),35)</f>
        <v>#N/A</v>
      </c>
      <c r="R200" s="65" t="e">
        <f>INDEX('EPM info från ansökningar'!A:AN,MATCH('Godkända ansökningar'!C:C,'EPM info från ansökningar'!A:A,0),38)</f>
        <v>#N/A</v>
      </c>
      <c r="S200" s="65" t="e">
        <f>INDEX('EPM info från ansökningar'!A:AN,MATCH('Godkända ansökningar'!C:C,'EPM info från ansökningar'!A:A,0),39)</f>
        <v>#N/A</v>
      </c>
      <c r="T200" t="e">
        <f>INDEX('EPM info från ansökningar'!A:AN,MATCH('Godkända ansökningar'!C:C,'EPM info från ansökningar'!A:A,0),40)</f>
        <v>#N/A</v>
      </c>
      <c r="U200" t="str">
        <f>INDEX('EPM diarie'!D:F,MATCH('Godkända ansökningar'!C:C,'EPM diarie'!D:D,0),3)</f>
        <v>Kristian Borg</v>
      </c>
    </row>
    <row r="201" spans="1:21" ht="14.25" x14ac:dyDescent="0.45">
      <c r="A201" s="34" t="s">
        <v>194</v>
      </c>
      <c r="B201" s="34" t="s">
        <v>195</v>
      </c>
      <c r="C201" s="34" t="s">
        <v>1429</v>
      </c>
      <c r="D201" s="34" t="s">
        <v>1430</v>
      </c>
      <c r="E201" s="41" t="str">
        <f>INDEX('EPM info från ansökningar'!A:AN,MATCH('Godkända ansökningar'!C:C,'EPM info från ansökningar'!A:A,0),29)</f>
        <v xml:space="preserve">I samband med covid-19 pandemin har från  en mycket hög andel av patienterna som vårdats inom intensivvården utvecklat blodproppar (över 30%), särskilt i lungorna. Det finns också mycket som talar för en ökad risk för blodpropp generellt vid covid-19, även vid vård på vanlig sjukhusavdelning (enl studier 3-6%) och i hemmet. Alla patienter med covid-19 utvecklar dock inte blodpropp och vi vill nu studera vilka riskfaktorer och vilka koagulations-och immunologiska markörer som är av betydelse för insjuknande i blodpropp i samband med covid-19 infektion. Vi önskar också studera vilka faktorer som påverkar återhämtning efter covidrelaterad blodpropp.
Patienter som remitterats till Koagulationsmottagningarna på Karolinska Universitetssjukhuset i Huddinge och Solna för uppföljning efter covid-relaterad blodpropp (tromboembolism)  tillfrågas om deltagande i studien. 
Journaluppgifter, anamnestiska uppgifter, kliniska data, rutinprover, trombofiliutredning, resultat av radiologiska-samt fyslab undersökningar insamlas vid mottagningsbesök under första året efter insjuknandet i blodpropp. Studieprover analyseras avseende globala hemostasmetoder, komplement, NETs och endotel biomarkörer etc . Dessa datas korrelation till trombosutbredning och outcome analyseras.  Resultaten jämförs även med en kontrollgrupp av patienter som deltar i en annan uppföljningsstudie (uppCov, EPN2020-02394) men som inte utvecklat någon blodpropp. </v>
      </c>
      <c r="F201" s="34" t="s">
        <v>444</v>
      </c>
      <c r="G201" s="33">
        <v>44011</v>
      </c>
      <c r="H201" s="34" t="s">
        <v>212</v>
      </c>
      <c r="I201" t="s">
        <v>163</v>
      </c>
      <c r="J201" t="str">
        <f>IF(INDEX('EPM info från ansökningar'!A:AN,MATCH('Godkända ansökningar'!C:C,'EPM info från ansökningar'!A:A,0),7)=0,"",INDEX('EPM info från ansökningar'!A:AN,MATCH('Godkända ansökningar'!C:C,'EPM info från ansökningar'!A:A,0),7))</f>
        <v/>
      </c>
      <c r="K201" t="str">
        <f>IF(INDEX('EPM info från ansökningar'!A:AN,MATCH('Godkända ansökningar'!C:C,'EPM info från ansökningar'!A:A,0),8)=0,"",INDEX('EPM info från ansökningar'!A:AN,MATCH('Godkända ansökningar'!C:C,'EPM info från ansökningar'!A:A,0),8))</f>
        <v/>
      </c>
      <c r="L201" t="str">
        <f>IF(INDEX('EPM info från ansökningar'!A:AN,MATCH('Godkända ansökningar'!C:C,'EPM info från ansökningar'!A:A,0),9)=0,"",INDEX('EPM info från ansökningar'!A:AN,MATCH('Godkända ansökningar'!C:C,'EPM info från ansökningar'!A:A,0),9))</f>
        <v>Stockholms</v>
      </c>
      <c r="M201" t="str">
        <f>IF(INDEX('EPM info från ansökningar'!A:AN,MATCH('Godkända ansökningar'!C:C,'EPM info från ansökningar'!A:A,0),10)=0,"",INDEX('EPM info från ansökningar'!A:AN,MATCH('Godkända ansökningar'!C:C,'EPM info från ansökningar'!A:A,0),10))</f>
        <v/>
      </c>
      <c r="N201" t="str">
        <f>IF(INDEX('EPM info från ansökningar'!A:AN,MATCH('Godkända ansökningar'!C:C,'EPM info från ansökningar'!A:A,0),11)=0,"",INDEX('EPM info från ansökningar'!A:AN,MATCH('Godkända ansökningar'!C:C,'EPM info från ansökningar'!A:A,0),11))</f>
        <v/>
      </c>
      <c r="O201" t="str">
        <f>IF(INDEX('EPM info från ansökningar'!A:AN,MATCH('Godkända ansökningar'!C:C,'EPM info från ansökningar'!A:A,0),12)=0,"",INDEX('EPM info från ansökningar'!A:AN,MATCH('Godkända ansökningar'!C:C,'EPM info från ansökningar'!A:A,0),12))</f>
        <v/>
      </c>
      <c r="P201" s="63">
        <f>INDEX('EPM info från ansökningar'!A:AN,MATCH('Godkända ansökningar'!C:C,'EPM info från ansökningar'!A:A,0),33)</f>
        <v>44012</v>
      </c>
      <c r="Q201" s="63">
        <f>INDEX('EPM info från ansökningar'!A:AN,MATCH('Godkända ansökningar'!C:C,'EPM info från ansökningar'!A:A,0),35)</f>
        <v>46022</v>
      </c>
      <c r="R201" s="65">
        <f>INDEX('EPM info från ansökningar'!A:AN,MATCH('Godkända ansökningar'!C:C,'EPM info från ansökningar'!A:A,0),38)</f>
        <v>300</v>
      </c>
      <c r="S201" s="65" t="str">
        <f>INDEX('EPM info från ansökningar'!A:AN,MATCH('Godkända ansökningar'!C:C,'EPM info från ansökningar'!A:A,0),39)</f>
        <v>Nej</v>
      </c>
      <c r="T201" t="str">
        <f>INDEX('EPM info från ansökningar'!A:AN,MATCH('Godkända ansökningar'!C:C,'EPM info från ansökningar'!A:A,0),40)</f>
        <v>Nej</v>
      </c>
      <c r="U201" t="str">
        <f>INDEX('EPM diarie'!D:F,MATCH('Godkända ansökningar'!C:C,'EPM diarie'!D:D,0),3)</f>
        <v>Maria Magnusson</v>
      </c>
    </row>
    <row r="202" spans="1:21" ht="14.25" x14ac:dyDescent="0.45">
      <c r="A202" s="34" t="s">
        <v>194</v>
      </c>
      <c r="B202" s="34" t="s">
        <v>201</v>
      </c>
      <c r="C202" s="34" t="s">
        <v>1450</v>
      </c>
      <c r="D202" s="34" t="s">
        <v>1451</v>
      </c>
      <c r="E202" s="41" t="e">
        <f>INDEX('EPM info från ansökningar'!A:AN,MATCH('Godkända ansökningar'!C:C,'EPM info från ansökningar'!A:A,0),29)</f>
        <v>#N/A</v>
      </c>
      <c r="F202" s="34" t="s">
        <v>61</v>
      </c>
      <c r="G202" s="33">
        <v>44083</v>
      </c>
      <c r="H202" s="34" t="s">
        <v>212</v>
      </c>
      <c r="I202" t="s">
        <v>165</v>
      </c>
      <c r="J202" t="e">
        <f>IF(INDEX('EPM info från ansökningar'!A:AN,MATCH('Godkända ansökningar'!C:C,'EPM info från ansökningar'!A:A,0),7)=0,"",INDEX('EPM info från ansökningar'!A:AN,MATCH('Godkända ansökningar'!C:C,'EPM info från ansökningar'!A:A,0),7))</f>
        <v>#N/A</v>
      </c>
      <c r="K202" t="e">
        <f>IF(INDEX('EPM info från ansökningar'!A:AN,MATCH('Godkända ansökningar'!C:C,'EPM info från ansökningar'!A:A,0),8)=0,"",INDEX('EPM info från ansökningar'!A:AN,MATCH('Godkända ansökningar'!C:C,'EPM info från ansökningar'!A:A,0),8))</f>
        <v>#N/A</v>
      </c>
      <c r="L202" t="e">
        <f>IF(INDEX('EPM info från ansökningar'!A:AN,MATCH('Godkända ansökningar'!C:C,'EPM info från ansökningar'!A:A,0),9)=0,"",INDEX('EPM info från ansökningar'!A:AN,MATCH('Godkända ansökningar'!C:C,'EPM info från ansökningar'!A:A,0),9))</f>
        <v>#N/A</v>
      </c>
      <c r="M202" t="e">
        <f>IF(INDEX('EPM info från ansökningar'!A:AN,MATCH('Godkända ansökningar'!C:C,'EPM info från ansökningar'!A:A,0),10)=0,"",INDEX('EPM info från ansökningar'!A:AN,MATCH('Godkända ansökningar'!C:C,'EPM info från ansökningar'!A:A,0),10))</f>
        <v>#N/A</v>
      </c>
      <c r="N202" t="e">
        <f>IF(INDEX('EPM info från ansökningar'!A:AN,MATCH('Godkända ansökningar'!C:C,'EPM info från ansökningar'!A:A,0),11)=0,"",INDEX('EPM info från ansökningar'!A:AN,MATCH('Godkända ansökningar'!C:C,'EPM info från ansökningar'!A:A,0),11))</f>
        <v>#N/A</v>
      </c>
      <c r="O202" t="e">
        <f>IF(INDEX('EPM info från ansökningar'!A:AN,MATCH('Godkända ansökningar'!C:C,'EPM info från ansökningar'!A:A,0),12)=0,"",INDEX('EPM info från ansökningar'!A:AN,MATCH('Godkända ansökningar'!C:C,'EPM info från ansökningar'!A:A,0),12))</f>
        <v>#N/A</v>
      </c>
      <c r="P202" s="63" t="e">
        <f>INDEX('EPM info från ansökningar'!A:AN,MATCH('Godkända ansökningar'!C:C,'EPM info från ansökningar'!A:A,0),33)</f>
        <v>#N/A</v>
      </c>
      <c r="Q202" s="63" t="e">
        <f>INDEX('EPM info från ansökningar'!A:AN,MATCH('Godkända ansökningar'!C:C,'EPM info från ansökningar'!A:A,0),35)</f>
        <v>#N/A</v>
      </c>
      <c r="R202" s="65" t="e">
        <f>INDEX('EPM info från ansökningar'!A:AN,MATCH('Godkända ansökningar'!C:C,'EPM info från ansökningar'!A:A,0),38)</f>
        <v>#N/A</v>
      </c>
      <c r="S202" s="65" t="e">
        <f>INDEX('EPM info från ansökningar'!A:AN,MATCH('Godkända ansökningar'!C:C,'EPM info från ansökningar'!A:A,0),39)</f>
        <v>#N/A</v>
      </c>
      <c r="T202" t="e">
        <f>INDEX('EPM info från ansökningar'!A:AN,MATCH('Godkända ansökningar'!C:C,'EPM info från ansökningar'!A:A,0),40)</f>
        <v>#N/A</v>
      </c>
      <c r="U202" t="str">
        <f>INDEX('EPM diarie'!D:F,MATCH('Godkända ansökningar'!C:C,'EPM diarie'!D:D,0),3)</f>
        <v>Åsa Nihlén</v>
      </c>
    </row>
    <row r="203" spans="1:21" ht="14.25" x14ac:dyDescent="0.45">
      <c r="A203" s="34" t="s">
        <v>194</v>
      </c>
      <c r="B203" s="34" t="s">
        <v>195</v>
      </c>
      <c r="C203" s="34" t="s">
        <v>1453</v>
      </c>
      <c r="D203" s="34" t="s">
        <v>1454</v>
      </c>
      <c r="E203" s="41" t="str">
        <f>INDEX('EPM info från ansökningar'!A:AN,MATCH('Godkända ansökningar'!C:C,'EPM info från ansökningar'!A:A,0),29)</f>
        <v>En nyckelfråga både från ett grundforskningsperspektiv och även folkhälsoperspektiv är hur immunsystemet hanterar infektion med SARS-CoV-2. Många exponerade personer utvecklar antikroppar, som kan ge skydd mot ny infektion, även om det i dagsläget är oklart hur länge det skyddet varar. Antikroppssystemet använder sk B-cellsimmunitet. Det är dock inte kroppens första skydd mot infektion. Första svaret från det cellulära adaptiva immunförsvaret kommer från T-celler. CD8 T-celler, även benämnda "cytotoxiska", känner igen och tar död på celler som kroppen känner igen som främmande; såväl virusinfekterade celler som tumörceller. 
En relativt stor andel av de personer som har blivit diagnostiserade med SARS-CoV-2-infektion utvecklar inte starka neutraliserande antikroppar. Det är även tydligt att yngre personer, som i regel har en mer adaptiv T-cellsrepertoar, är mer skyddade. Båda dessa fakta indikerar att ett T-cellssvar är aktivt tidigt efter SARS-CoV-2-infektion och kan leda till en upplösning av infektionen innan ett antikroppssvar etableras. Ett fåtal studier från nuvarande pandemi, samt från tidigare coronavirus (SARS-CoV, MERS), ger direkta bevis för sådana effekter. Detaljerna bakom detta är dock till största del okända. Det saknas information om huruvida T-cellsrespons har ägt rum, vilket skydd man kan få som föjld, samt hur detta skydd kan jämföras med antikroppsrespons. Utan denna information är det svårt att veta precis hur offentliga strategier för att "öppna upp" samhället bör se ut. 
Anocca AB har utvecklat en teknologiplattform, ursprungligen framtagen för användning inom onkologi, som även kan användas mot virus. I detta föreslagna forskningsprojekt kommer blod från friska frivilliga samlas in och användas till att skapa en grundläggande kunskap om potentiella T-cellsresponser. Denna kunskap kommer sedan att användas till att mäta T-cellsrespons i personer som har återhämtat sig från Covid-19, och jämföras med antikroppssvar. Detta kan tydliggöra i vilken omfattning T-celler kontra antikroppar bidrar till flockimmunitet under pågående men även återkommande SARS-CoV-2-utbrott. Projektet kan även bidra till förståelse av vaccinresponser och design av nya vacciner.</v>
      </c>
      <c r="F203" s="34" t="s">
        <v>34</v>
      </c>
      <c r="G203" s="33">
        <v>44026</v>
      </c>
      <c r="H203" s="34" t="s">
        <v>212</v>
      </c>
      <c r="I203" t="s">
        <v>163</v>
      </c>
      <c r="J203" t="str">
        <f>IF(INDEX('EPM info från ansökningar'!A:AN,MATCH('Godkända ansökningar'!C:C,'EPM info från ansökningar'!A:A,0),7)=0,"",INDEX('EPM info från ansökningar'!A:AN,MATCH('Godkända ansökningar'!C:C,'EPM info från ansökningar'!A:A,0),7))</f>
        <v/>
      </c>
      <c r="K203" t="str">
        <f>IF(INDEX('EPM info från ansökningar'!A:AN,MATCH('Godkända ansökningar'!C:C,'EPM info från ansökningar'!A:A,0),8)=0,"",INDEX('EPM info från ansökningar'!A:AN,MATCH('Godkända ansökningar'!C:C,'EPM info från ansökningar'!A:A,0),8))</f>
        <v/>
      </c>
      <c r="L203" t="str">
        <f>IF(INDEX('EPM info från ansökningar'!A:AN,MATCH('Godkända ansökningar'!C:C,'EPM info från ansökningar'!A:A,0),9)=0,"",INDEX('EPM info från ansökningar'!A:AN,MATCH('Godkända ansökningar'!C:C,'EPM info från ansökningar'!A:A,0),9))</f>
        <v>Stockholms</v>
      </c>
      <c r="M203" t="str">
        <f>IF(INDEX('EPM info från ansökningar'!A:AN,MATCH('Godkända ansökningar'!C:C,'EPM info från ansökningar'!A:A,0),10)=0,"",INDEX('EPM info från ansökningar'!A:AN,MATCH('Godkända ansökningar'!C:C,'EPM info från ansökningar'!A:A,0),10))</f>
        <v/>
      </c>
      <c r="N203" t="str">
        <f>IF(INDEX('EPM info från ansökningar'!A:AN,MATCH('Godkända ansökningar'!C:C,'EPM info från ansökningar'!A:A,0),11)=0,"",INDEX('EPM info från ansökningar'!A:AN,MATCH('Godkända ansökningar'!C:C,'EPM info från ansökningar'!A:A,0),11))</f>
        <v/>
      </c>
      <c r="O203" t="str">
        <f>IF(INDEX('EPM info från ansökningar'!A:AN,MATCH('Godkända ansökningar'!C:C,'EPM info från ansökningar'!A:A,0),12)=0,"",INDEX('EPM info från ansökningar'!A:AN,MATCH('Godkända ansökningar'!C:C,'EPM info från ansökningar'!A:A,0),12))</f>
        <v/>
      </c>
      <c r="P203" s="63">
        <f>INDEX('EPM info från ansökningar'!A:AN,MATCH('Godkända ansökningar'!C:C,'EPM info från ansökningar'!A:A,0),33)</f>
        <v>44074</v>
      </c>
      <c r="Q203" s="63">
        <f>INDEX('EPM info från ansökningar'!A:AN,MATCH('Godkända ansökningar'!C:C,'EPM info från ansökningar'!A:A,0),35)</f>
        <v>44804</v>
      </c>
      <c r="R203" s="65">
        <f>INDEX('EPM info från ansökningar'!A:AN,MATCH('Godkända ansökningar'!C:C,'EPM info från ansökningar'!A:A,0),38)</f>
        <v>200</v>
      </c>
      <c r="S203" s="65" t="str">
        <f>INDEX('EPM info från ansökningar'!A:AN,MATCH('Godkända ansökningar'!C:C,'EPM info från ansökningar'!A:A,0),39)</f>
        <v>Nej</v>
      </c>
      <c r="T203" t="str">
        <f>INDEX('EPM info från ansökningar'!A:AN,MATCH('Godkända ansökningar'!C:C,'EPM info från ansökningar'!A:A,0),40)</f>
        <v>Nej</v>
      </c>
      <c r="U203" t="str">
        <f>INDEX('EPM diarie'!D:F,MATCH('Godkända ansökningar'!C:C,'EPM diarie'!D:D,0),3)</f>
        <v>Marika Kvarnström</v>
      </c>
    </row>
    <row r="204" spans="1:21" ht="14.25" x14ac:dyDescent="0.45">
      <c r="A204" s="34" t="s">
        <v>194</v>
      </c>
      <c r="B204" s="34" t="s">
        <v>201</v>
      </c>
      <c r="C204" s="34" t="s">
        <v>1456</v>
      </c>
      <c r="D204" s="34" t="s">
        <v>1457</v>
      </c>
      <c r="E204" s="41" t="e">
        <f>INDEX('EPM info från ansökningar'!A:AN,MATCH('Godkända ansökningar'!C:C,'EPM info från ansökningar'!A:A,0),29)</f>
        <v>#N/A</v>
      </c>
      <c r="F204" s="34" t="s">
        <v>28</v>
      </c>
      <c r="G204" s="33">
        <v>44110</v>
      </c>
      <c r="H204" s="34" t="s">
        <v>212</v>
      </c>
      <c r="I204" t="s">
        <v>161</v>
      </c>
      <c r="J204" t="e">
        <f>IF(INDEX('EPM info från ansökningar'!A:AN,MATCH('Godkända ansökningar'!C:C,'EPM info från ansökningar'!A:A,0),7)=0,"",INDEX('EPM info från ansökningar'!A:AN,MATCH('Godkända ansökningar'!C:C,'EPM info från ansökningar'!A:A,0),7))</f>
        <v>#N/A</v>
      </c>
      <c r="K204" t="e">
        <f>IF(INDEX('EPM info från ansökningar'!A:AN,MATCH('Godkända ansökningar'!C:C,'EPM info från ansökningar'!A:A,0),8)=0,"",INDEX('EPM info från ansökningar'!A:AN,MATCH('Godkända ansökningar'!C:C,'EPM info från ansökningar'!A:A,0),8))</f>
        <v>#N/A</v>
      </c>
      <c r="L204" t="e">
        <f>IF(INDEX('EPM info från ansökningar'!A:AN,MATCH('Godkända ansökningar'!C:C,'EPM info från ansökningar'!A:A,0),9)=0,"",INDEX('EPM info från ansökningar'!A:AN,MATCH('Godkända ansökningar'!C:C,'EPM info från ansökningar'!A:A,0),9))</f>
        <v>#N/A</v>
      </c>
      <c r="M204" t="e">
        <f>IF(INDEX('EPM info från ansökningar'!A:AN,MATCH('Godkända ansökningar'!C:C,'EPM info från ansökningar'!A:A,0),10)=0,"",INDEX('EPM info från ansökningar'!A:AN,MATCH('Godkända ansökningar'!C:C,'EPM info från ansökningar'!A:A,0),10))</f>
        <v>#N/A</v>
      </c>
      <c r="N204" t="e">
        <f>IF(INDEX('EPM info från ansökningar'!A:AN,MATCH('Godkända ansökningar'!C:C,'EPM info från ansökningar'!A:A,0),11)=0,"",INDEX('EPM info från ansökningar'!A:AN,MATCH('Godkända ansökningar'!C:C,'EPM info från ansökningar'!A:A,0),11))</f>
        <v>#N/A</v>
      </c>
      <c r="O204" t="e">
        <f>IF(INDEX('EPM info från ansökningar'!A:AN,MATCH('Godkända ansökningar'!C:C,'EPM info från ansökningar'!A:A,0),12)=0,"",INDEX('EPM info från ansökningar'!A:AN,MATCH('Godkända ansökningar'!C:C,'EPM info från ansökningar'!A:A,0),12))</f>
        <v>#N/A</v>
      </c>
      <c r="P204" s="63" t="e">
        <f>INDEX('EPM info från ansökningar'!A:AN,MATCH('Godkända ansökningar'!C:C,'EPM info från ansökningar'!A:A,0),33)</f>
        <v>#N/A</v>
      </c>
      <c r="Q204" s="63" t="e">
        <f>INDEX('EPM info från ansökningar'!A:AN,MATCH('Godkända ansökningar'!C:C,'EPM info från ansökningar'!A:A,0),35)</f>
        <v>#N/A</v>
      </c>
      <c r="R204" s="65" t="e">
        <f>INDEX('EPM info från ansökningar'!A:AN,MATCH('Godkända ansökningar'!C:C,'EPM info från ansökningar'!A:A,0),38)</f>
        <v>#N/A</v>
      </c>
      <c r="S204" s="65" t="e">
        <f>INDEX('EPM info från ansökningar'!A:AN,MATCH('Godkända ansökningar'!C:C,'EPM info från ansökningar'!A:A,0),39)</f>
        <v>#N/A</v>
      </c>
      <c r="T204" t="e">
        <f>INDEX('EPM info från ansökningar'!A:AN,MATCH('Godkända ansökningar'!C:C,'EPM info från ansökningar'!A:A,0),40)</f>
        <v>#N/A</v>
      </c>
      <c r="U204" t="str">
        <f>INDEX('EPM diarie'!D:F,MATCH('Godkända ansökningar'!C:C,'EPM diarie'!D:D,0),3)</f>
        <v>Karl Franklin</v>
      </c>
    </row>
    <row r="205" spans="1:21" ht="14.25" x14ac:dyDescent="0.45">
      <c r="A205" s="34" t="s">
        <v>194</v>
      </c>
      <c r="B205" s="34" t="s">
        <v>201</v>
      </c>
      <c r="C205" s="34" t="s">
        <v>1459</v>
      </c>
      <c r="D205" s="34" t="s">
        <v>1460</v>
      </c>
      <c r="E205" s="41" t="str">
        <f>INDEX('EPM info från ansökningar'!A:AN,MATCH('Godkända ansökningar'!C:C,'EPM info från ansökningar'!A:A,0),29)</f>
        <v xml:space="preserve"> Under COVID-19 pandemin har olika länder tillämpat olika smittskyddsåtgärder för att begränsa spridningen av SARS-CoV-2. När det gäller hur länge en person ska betraktas som smittsam finns ännu 
inga säkra data och många av riktlinjerna kring smittfriförklaring av patienter och vårdpersonal bygger på kunskaper om virala luftvägsinfektioner i allmänhet samt antaganden kring smittsamhet i 
förhållande till kliniska symptom. För att skapa säkrare riktlinjer kring när en person med covid-19 kan betraktas som inte längre smittsam krävs ytterligare studier av hur länge viruset som påvisas hos den enskilde individen uppvisar en infektiv förmåga. Genom att använda redan insamlade virusdiagnostiska prover från patienter med konstaterad covid-19 och medelst dessa prover genomföra försök att infektera celler i  laboratoriemiljö ämnar vi kartlägga den infektiva förmågan hos påvisat virus i patientprover. För att relatera det till hur länge personen kan anses vara smittsam kompletteras dessa försök med retrospektiv journalgranskning där uppgifter om individens 
insjuknandedatum och symptom, samt virusnivå i det insamlade provet, noteras. Även information om förekomst av eventuell underliggande immunnedsättande sjukdom/behandling kommer att insamlas då det anses vara en faktor som påverkar durationen av smittsamheten.</v>
      </c>
      <c r="F205" s="34" t="s">
        <v>157</v>
      </c>
      <c r="G205" s="33">
        <v>44048</v>
      </c>
      <c r="H205" s="34" t="s">
        <v>212</v>
      </c>
      <c r="I205" t="s">
        <v>162</v>
      </c>
      <c r="J205" t="str">
        <f>IF(INDEX('EPM info från ansökningar'!A:AN,MATCH('Godkända ansökningar'!C:C,'EPM info från ansökningar'!A:A,0),7)=0,"",INDEX('EPM info från ansökningar'!A:AN,MATCH('Godkända ansökningar'!C:C,'EPM info från ansökningar'!A:A,0),7))</f>
        <v/>
      </c>
      <c r="K205" t="str">
        <f>IF(INDEX('EPM info från ansökningar'!A:AN,MATCH('Godkända ansökningar'!C:C,'EPM info från ansökningar'!A:A,0),8)=0,"",INDEX('EPM info från ansökningar'!A:AN,MATCH('Godkända ansökningar'!C:C,'EPM info från ansökningar'!A:A,0),8))</f>
        <v>Uppsala-Örebro</v>
      </c>
      <c r="L205" t="str">
        <f>IF(INDEX('EPM info från ansökningar'!A:AN,MATCH('Godkända ansökningar'!C:C,'EPM info från ansökningar'!A:A,0),9)=0,"",INDEX('EPM info från ansökningar'!A:AN,MATCH('Godkända ansökningar'!C:C,'EPM info från ansökningar'!A:A,0),9))</f>
        <v/>
      </c>
      <c r="M205" t="str">
        <f>IF(INDEX('EPM info från ansökningar'!A:AN,MATCH('Godkända ansökningar'!C:C,'EPM info från ansökningar'!A:A,0),10)=0,"",INDEX('EPM info från ansökningar'!A:AN,MATCH('Godkända ansökningar'!C:C,'EPM info från ansökningar'!A:A,0),10))</f>
        <v/>
      </c>
      <c r="N205" t="str">
        <f>IF(INDEX('EPM info från ansökningar'!A:AN,MATCH('Godkända ansökningar'!C:C,'EPM info från ansökningar'!A:A,0),11)=0,"",INDEX('EPM info från ansökningar'!A:AN,MATCH('Godkända ansökningar'!C:C,'EPM info från ansökningar'!A:A,0),11))</f>
        <v/>
      </c>
      <c r="O205" t="str">
        <f>IF(INDEX('EPM info från ansökningar'!A:AN,MATCH('Godkända ansökningar'!C:C,'EPM info från ansökningar'!A:A,0),12)=0,"",INDEX('EPM info från ansökningar'!A:AN,MATCH('Godkända ansökningar'!C:C,'EPM info från ansökningar'!A:A,0),12))</f>
        <v/>
      </c>
      <c r="P205" s="63">
        <f>INDEX('EPM info från ansökningar'!A:AN,MATCH('Godkända ansökningar'!C:C,'EPM info från ansökningar'!A:A,0),33)</f>
        <v>44048</v>
      </c>
      <c r="Q205" s="63">
        <f>INDEX('EPM info från ansökningar'!A:AN,MATCH('Godkända ansökningar'!C:C,'EPM info från ansökningar'!A:A,0),35)</f>
        <v>44196</v>
      </c>
      <c r="R205" s="65">
        <f>INDEX('EPM info från ansökningar'!A:AN,MATCH('Godkända ansökningar'!C:C,'EPM info från ansökningar'!A:A,0),38)</f>
        <v>100</v>
      </c>
      <c r="S205" s="65" t="str">
        <f>INDEX('EPM info från ansökningar'!A:AN,MATCH('Godkända ansökningar'!C:C,'EPM info från ansökningar'!A:A,0),39)</f>
        <v>Nej</v>
      </c>
      <c r="T205" t="str">
        <f>INDEX('EPM info från ansökningar'!A:AN,MATCH('Godkända ansökningar'!C:C,'EPM info från ansökningar'!A:A,0),40)</f>
        <v>Ja</v>
      </c>
      <c r="U205" t="str">
        <f>INDEX('EPM diarie'!D:F,MATCH('Godkända ansökningar'!C:C,'EPM diarie'!D:D,0),3)</f>
        <v>Erik Salaneck</v>
      </c>
    </row>
    <row r="206" spans="1:21" ht="14.25" x14ac:dyDescent="0.45">
      <c r="A206" s="34" t="s">
        <v>194</v>
      </c>
      <c r="B206" s="34" t="s">
        <v>195</v>
      </c>
      <c r="C206" s="34" t="s">
        <v>1461</v>
      </c>
      <c r="D206" s="34" t="s">
        <v>1462</v>
      </c>
      <c r="E206" s="41" t="str">
        <f>INDEX('EPM info från ansökningar'!A:AN,MATCH('Godkända ansökningar'!C:C,'EPM info från ansökningar'!A:A,0),29)</f>
        <v>Under covid-19 pandemin har det blivit allt tydligare att smittspridning av SARS-CoV-2 (viruset som orsakar sjukdomen covid-19) kan ske innan den infekterade individen utvecklat några symptom. Detta bidrar sannolikt till svårigheten att begränsa smittspridning då nuvarande riktlinjer i Sverige anger att man endast behöver isolera sig om man har symptom. För att skapa säkrare riktlinjer för när en person med covid-19 ska betraktas som smittsam krävs ytterligare studier av om viruset går att påvisa hos smittade individer innan de insjuknar (dvs. under inkubationstiden) samt om viruset i denna fas har infektiv förmåga. Genom att ett antal personer, som kommit i kontakt med ett verifierat fall av covid-19 utan adekvat skyddsutrustning, får lämna prov från nasopharynx (prov från näsan), svalg, saliv och utandningsluft, ämnar vi kartlägga ev. förekomst av virus samt virusets infektiva förmåga innan symptomdebut.
Laboratorieresultaten enligt ovan inkl virusnivå i det insamlade proverna, relateras till uppgifter om exponeringstillfälle, ev. senare symptomdebut och sjukdomsförlopp samt underliggande
sjukdom/behandling som påverkar immunförsvaret.</v>
      </c>
      <c r="F206" s="34" t="s">
        <v>157</v>
      </c>
      <c r="G206" s="33">
        <v>44039</v>
      </c>
      <c r="H206" s="34" t="s">
        <v>199</v>
      </c>
      <c r="I206" t="s">
        <v>162</v>
      </c>
      <c r="J206" t="str">
        <f>IF(INDEX('EPM info från ansökningar'!A:AN,MATCH('Godkända ansökningar'!C:C,'EPM info från ansökningar'!A:A,0),7)=0,"",INDEX('EPM info från ansökningar'!A:AN,MATCH('Godkända ansökningar'!C:C,'EPM info från ansökningar'!A:A,0),7))</f>
        <v/>
      </c>
      <c r="K206" t="str">
        <f>IF(INDEX('EPM info från ansökningar'!A:AN,MATCH('Godkända ansökningar'!C:C,'EPM info från ansökningar'!A:A,0),8)=0,"",INDEX('EPM info från ansökningar'!A:AN,MATCH('Godkända ansökningar'!C:C,'EPM info från ansökningar'!A:A,0),8))</f>
        <v>Uppsala-Örebro</v>
      </c>
      <c r="L206" t="str">
        <f>IF(INDEX('EPM info från ansökningar'!A:AN,MATCH('Godkända ansökningar'!C:C,'EPM info från ansökningar'!A:A,0),9)=0,"",INDEX('EPM info från ansökningar'!A:AN,MATCH('Godkända ansökningar'!C:C,'EPM info från ansökningar'!A:A,0),9))</f>
        <v/>
      </c>
      <c r="M206" t="str">
        <f>IF(INDEX('EPM info från ansökningar'!A:AN,MATCH('Godkända ansökningar'!C:C,'EPM info från ansökningar'!A:A,0),10)=0,"",INDEX('EPM info från ansökningar'!A:AN,MATCH('Godkända ansökningar'!C:C,'EPM info från ansökningar'!A:A,0),10))</f>
        <v/>
      </c>
      <c r="N206" t="str">
        <f>IF(INDEX('EPM info från ansökningar'!A:AN,MATCH('Godkända ansökningar'!C:C,'EPM info från ansökningar'!A:A,0),11)=0,"",INDEX('EPM info från ansökningar'!A:AN,MATCH('Godkända ansökningar'!C:C,'EPM info från ansökningar'!A:A,0),11))</f>
        <v/>
      </c>
      <c r="O206" t="str">
        <f>IF(INDEX('EPM info från ansökningar'!A:AN,MATCH('Godkända ansökningar'!C:C,'EPM info från ansökningar'!A:A,0),12)=0,"",INDEX('EPM info från ansökningar'!A:AN,MATCH('Godkända ansökningar'!C:C,'EPM info från ansökningar'!A:A,0),12))</f>
        <v/>
      </c>
      <c r="P206" s="63">
        <f>INDEX('EPM info från ansökningar'!A:AN,MATCH('Godkända ansökningar'!C:C,'EPM info från ansökningar'!A:A,0),33)</f>
        <v>44039</v>
      </c>
      <c r="Q206" s="63">
        <f>INDEX('EPM info från ansökningar'!A:AN,MATCH('Godkända ansökningar'!C:C,'EPM info från ansökningar'!A:A,0),35)</f>
        <v>44196</v>
      </c>
      <c r="R206" s="65" t="str">
        <f>INDEX('EPM info från ansökningar'!A:AN,MATCH('Godkända ansökningar'!C:C,'EPM info från ansökningar'!A:A,0),38)</f>
        <v>Oklart</v>
      </c>
      <c r="S206" s="65" t="str">
        <f>INDEX('EPM info från ansökningar'!A:AN,MATCH('Godkända ansökningar'!C:C,'EPM info från ansökningar'!A:A,0),39)</f>
        <v>Nej</v>
      </c>
      <c r="T206" t="str">
        <f>INDEX('EPM info från ansökningar'!A:AN,MATCH('Godkända ansökningar'!C:C,'EPM info från ansökningar'!A:A,0),40)</f>
        <v>Nej</v>
      </c>
      <c r="U206" t="str">
        <f>INDEX('EPM diarie'!D:F,MATCH('Godkända ansökningar'!C:C,'EPM diarie'!D:D,0),3)</f>
        <v>Erik Salaneck</v>
      </c>
    </row>
    <row r="207" spans="1:21" ht="14.25" x14ac:dyDescent="0.45">
      <c r="A207" s="34" t="s">
        <v>194</v>
      </c>
      <c r="B207" s="34" t="s">
        <v>201</v>
      </c>
      <c r="C207" s="34" t="s">
        <v>1482</v>
      </c>
      <c r="D207" s="34" t="s">
        <v>1483</v>
      </c>
      <c r="E207" s="41" t="e">
        <f>INDEX('EPM info från ansökningar'!A:AN,MATCH('Godkända ansökningar'!C:C,'EPM info från ansökningar'!A:A,0),29)</f>
        <v>#N/A</v>
      </c>
      <c r="F207" s="34" t="s">
        <v>34</v>
      </c>
      <c r="G207" s="33">
        <v>44074</v>
      </c>
      <c r="H207" s="34" t="s">
        <v>212</v>
      </c>
      <c r="I207" t="s">
        <v>163</v>
      </c>
      <c r="J207" t="e">
        <f>IF(INDEX('EPM info från ansökningar'!A:AN,MATCH('Godkända ansökningar'!C:C,'EPM info från ansökningar'!A:A,0),7)=0,"",INDEX('EPM info från ansökningar'!A:AN,MATCH('Godkända ansökningar'!C:C,'EPM info från ansökningar'!A:A,0),7))</f>
        <v>#N/A</v>
      </c>
      <c r="K207" t="e">
        <f>IF(INDEX('EPM info från ansökningar'!A:AN,MATCH('Godkända ansökningar'!C:C,'EPM info från ansökningar'!A:A,0),8)=0,"",INDEX('EPM info från ansökningar'!A:AN,MATCH('Godkända ansökningar'!C:C,'EPM info från ansökningar'!A:A,0),8))</f>
        <v>#N/A</v>
      </c>
      <c r="L207" t="e">
        <f>IF(INDEX('EPM info från ansökningar'!A:AN,MATCH('Godkända ansökningar'!C:C,'EPM info från ansökningar'!A:A,0),9)=0,"",INDEX('EPM info från ansökningar'!A:AN,MATCH('Godkända ansökningar'!C:C,'EPM info från ansökningar'!A:A,0),9))</f>
        <v>#N/A</v>
      </c>
      <c r="M207" t="e">
        <f>IF(INDEX('EPM info från ansökningar'!A:AN,MATCH('Godkända ansökningar'!C:C,'EPM info från ansökningar'!A:A,0),10)=0,"",INDEX('EPM info från ansökningar'!A:AN,MATCH('Godkända ansökningar'!C:C,'EPM info från ansökningar'!A:A,0),10))</f>
        <v>#N/A</v>
      </c>
      <c r="N207" t="e">
        <f>IF(INDEX('EPM info från ansökningar'!A:AN,MATCH('Godkända ansökningar'!C:C,'EPM info från ansökningar'!A:A,0),11)=0,"",INDEX('EPM info från ansökningar'!A:AN,MATCH('Godkända ansökningar'!C:C,'EPM info från ansökningar'!A:A,0),11))</f>
        <v>#N/A</v>
      </c>
      <c r="O207" t="e">
        <f>IF(INDEX('EPM info från ansökningar'!A:AN,MATCH('Godkända ansökningar'!C:C,'EPM info från ansökningar'!A:A,0),12)=0,"",INDEX('EPM info från ansökningar'!A:AN,MATCH('Godkända ansökningar'!C:C,'EPM info från ansökningar'!A:A,0),12))</f>
        <v>#N/A</v>
      </c>
      <c r="P207" s="63" t="e">
        <f>INDEX('EPM info från ansökningar'!A:AN,MATCH('Godkända ansökningar'!C:C,'EPM info från ansökningar'!A:A,0),33)</f>
        <v>#N/A</v>
      </c>
      <c r="Q207" s="63" t="e">
        <f>INDEX('EPM info från ansökningar'!A:AN,MATCH('Godkända ansökningar'!C:C,'EPM info från ansökningar'!A:A,0),35)</f>
        <v>#N/A</v>
      </c>
      <c r="R207" s="65" t="e">
        <f>INDEX('EPM info från ansökningar'!A:AN,MATCH('Godkända ansökningar'!C:C,'EPM info från ansökningar'!A:A,0),38)</f>
        <v>#N/A</v>
      </c>
      <c r="S207" s="65" t="e">
        <f>INDEX('EPM info från ansökningar'!A:AN,MATCH('Godkända ansökningar'!C:C,'EPM info från ansökningar'!A:A,0),39)</f>
        <v>#N/A</v>
      </c>
      <c r="T207" t="e">
        <f>INDEX('EPM info från ansökningar'!A:AN,MATCH('Godkända ansökningar'!C:C,'EPM info från ansökningar'!A:A,0),40)</f>
        <v>#N/A</v>
      </c>
      <c r="U207" t="str">
        <f>INDEX('EPM diarie'!D:F,MATCH('Godkända ansökningar'!C:C,'EPM diarie'!D:D,0),3)</f>
        <v>Lina Martinsson</v>
      </c>
    </row>
    <row r="208" spans="1:21" ht="14.25" x14ac:dyDescent="0.45">
      <c r="A208" s="34" t="s">
        <v>194</v>
      </c>
      <c r="B208" s="34" t="s">
        <v>201</v>
      </c>
      <c r="C208" s="34" t="s">
        <v>1495</v>
      </c>
      <c r="D208" s="34" t="s">
        <v>1496</v>
      </c>
      <c r="E208" s="41" t="e">
        <f>INDEX('EPM info från ansökningar'!A:AN,MATCH('Godkända ansökningar'!C:C,'EPM info från ansökningar'!A:A,0),29)</f>
        <v>#N/A</v>
      </c>
      <c r="F208" s="34" t="s">
        <v>61</v>
      </c>
      <c r="G208" s="33">
        <v>44076</v>
      </c>
      <c r="H208" s="34" t="s">
        <v>212</v>
      </c>
      <c r="I208" t="s">
        <v>165</v>
      </c>
      <c r="J208" t="e">
        <f>IF(INDEX('EPM info från ansökningar'!A:AN,MATCH('Godkända ansökningar'!C:C,'EPM info från ansökningar'!A:A,0),7)=0,"",INDEX('EPM info från ansökningar'!A:AN,MATCH('Godkända ansökningar'!C:C,'EPM info från ansökningar'!A:A,0),7))</f>
        <v>#N/A</v>
      </c>
      <c r="K208" t="e">
        <f>IF(INDEX('EPM info från ansökningar'!A:AN,MATCH('Godkända ansökningar'!C:C,'EPM info från ansökningar'!A:A,0),8)=0,"",INDEX('EPM info från ansökningar'!A:AN,MATCH('Godkända ansökningar'!C:C,'EPM info från ansökningar'!A:A,0),8))</f>
        <v>#N/A</v>
      </c>
      <c r="L208" t="e">
        <f>IF(INDEX('EPM info från ansökningar'!A:AN,MATCH('Godkända ansökningar'!C:C,'EPM info från ansökningar'!A:A,0),9)=0,"",INDEX('EPM info från ansökningar'!A:AN,MATCH('Godkända ansökningar'!C:C,'EPM info från ansökningar'!A:A,0),9))</f>
        <v>#N/A</v>
      </c>
      <c r="M208" t="e">
        <f>IF(INDEX('EPM info från ansökningar'!A:AN,MATCH('Godkända ansökningar'!C:C,'EPM info från ansökningar'!A:A,0),10)=0,"",INDEX('EPM info från ansökningar'!A:AN,MATCH('Godkända ansökningar'!C:C,'EPM info från ansökningar'!A:A,0),10))</f>
        <v>#N/A</v>
      </c>
      <c r="N208" t="e">
        <f>IF(INDEX('EPM info från ansökningar'!A:AN,MATCH('Godkända ansökningar'!C:C,'EPM info från ansökningar'!A:A,0),11)=0,"",INDEX('EPM info från ansökningar'!A:AN,MATCH('Godkända ansökningar'!C:C,'EPM info från ansökningar'!A:A,0),11))</f>
        <v>#N/A</v>
      </c>
      <c r="O208" t="e">
        <f>IF(INDEX('EPM info från ansökningar'!A:AN,MATCH('Godkända ansökningar'!C:C,'EPM info från ansökningar'!A:A,0),12)=0,"",INDEX('EPM info från ansökningar'!A:AN,MATCH('Godkända ansökningar'!C:C,'EPM info från ansökningar'!A:A,0),12))</f>
        <v>#N/A</v>
      </c>
      <c r="P208" s="63" t="e">
        <f>INDEX('EPM info från ansökningar'!A:AN,MATCH('Godkända ansökningar'!C:C,'EPM info från ansökningar'!A:A,0),33)</f>
        <v>#N/A</v>
      </c>
      <c r="Q208" s="63" t="e">
        <f>INDEX('EPM info från ansökningar'!A:AN,MATCH('Godkända ansökningar'!C:C,'EPM info från ansökningar'!A:A,0),35)</f>
        <v>#N/A</v>
      </c>
      <c r="R208" s="65" t="e">
        <f>INDEX('EPM info från ansökningar'!A:AN,MATCH('Godkända ansökningar'!C:C,'EPM info från ansökningar'!A:A,0),38)</f>
        <v>#N/A</v>
      </c>
      <c r="S208" s="65" t="e">
        <f>INDEX('EPM info från ansökningar'!A:AN,MATCH('Godkända ansökningar'!C:C,'EPM info från ansökningar'!A:A,0),39)</f>
        <v>#N/A</v>
      </c>
      <c r="T208" t="e">
        <f>INDEX('EPM info från ansökningar'!A:AN,MATCH('Godkända ansökningar'!C:C,'EPM info från ansökningar'!A:A,0),40)</f>
        <v>#N/A</v>
      </c>
      <c r="U208" t="str">
        <f>INDEX('EPM diarie'!D:F,MATCH('Godkända ansökningar'!C:C,'EPM diarie'!D:D,0),3)</f>
        <v>Michael Möller, Sahlgrenska</v>
      </c>
    </row>
    <row r="209" spans="1:21" ht="14.25" x14ac:dyDescent="0.45">
      <c r="A209" s="34" t="s">
        <v>194</v>
      </c>
      <c r="B209" s="34" t="s">
        <v>195</v>
      </c>
      <c r="C209" s="34" t="s">
        <v>1501</v>
      </c>
      <c r="D209" s="34" t="s">
        <v>1502</v>
      </c>
      <c r="E209" s="41" t="e">
        <f>INDEX('EPM info från ansökningar'!A:AN,MATCH('Godkända ansökningar'!C:C,'EPM info från ansökningar'!A:A,0),29)</f>
        <v>#N/A</v>
      </c>
      <c r="F209" s="34" t="s">
        <v>127</v>
      </c>
      <c r="G209" s="33">
        <v>44074</v>
      </c>
      <c r="H209" s="34" t="s">
        <v>199</v>
      </c>
      <c r="I209" t="s">
        <v>164</v>
      </c>
      <c r="J209" t="e">
        <f>IF(INDEX('EPM info från ansökningar'!A:AN,MATCH('Godkända ansökningar'!C:C,'EPM info från ansökningar'!A:A,0),7)=0,"",INDEX('EPM info från ansökningar'!A:AN,MATCH('Godkända ansökningar'!C:C,'EPM info från ansökningar'!A:A,0),7))</f>
        <v>#N/A</v>
      </c>
      <c r="K209" t="e">
        <f>IF(INDEX('EPM info från ansökningar'!A:AN,MATCH('Godkända ansökningar'!C:C,'EPM info från ansökningar'!A:A,0),8)=0,"",INDEX('EPM info från ansökningar'!A:AN,MATCH('Godkända ansökningar'!C:C,'EPM info från ansökningar'!A:A,0),8))</f>
        <v>#N/A</v>
      </c>
      <c r="L209" t="e">
        <f>IF(INDEX('EPM info från ansökningar'!A:AN,MATCH('Godkända ansökningar'!C:C,'EPM info från ansökningar'!A:A,0),9)=0,"",INDEX('EPM info från ansökningar'!A:AN,MATCH('Godkända ansökningar'!C:C,'EPM info från ansökningar'!A:A,0),9))</f>
        <v>#N/A</v>
      </c>
      <c r="M209" t="e">
        <f>IF(INDEX('EPM info från ansökningar'!A:AN,MATCH('Godkända ansökningar'!C:C,'EPM info från ansökningar'!A:A,0),10)=0,"",INDEX('EPM info från ansökningar'!A:AN,MATCH('Godkända ansökningar'!C:C,'EPM info från ansökningar'!A:A,0),10))</f>
        <v>#N/A</v>
      </c>
      <c r="N209" t="e">
        <f>IF(INDEX('EPM info från ansökningar'!A:AN,MATCH('Godkända ansökningar'!C:C,'EPM info från ansökningar'!A:A,0),11)=0,"",INDEX('EPM info från ansökningar'!A:AN,MATCH('Godkända ansökningar'!C:C,'EPM info från ansökningar'!A:A,0),11))</f>
        <v>#N/A</v>
      </c>
      <c r="O209" t="e">
        <f>IF(INDEX('EPM info från ansökningar'!A:AN,MATCH('Godkända ansökningar'!C:C,'EPM info från ansökningar'!A:A,0),12)=0,"",INDEX('EPM info från ansökningar'!A:AN,MATCH('Godkända ansökningar'!C:C,'EPM info från ansökningar'!A:A,0),12))</f>
        <v>#N/A</v>
      </c>
      <c r="P209" s="63" t="e">
        <f>INDEX('EPM info från ansökningar'!A:AN,MATCH('Godkända ansökningar'!C:C,'EPM info från ansökningar'!A:A,0),33)</f>
        <v>#N/A</v>
      </c>
      <c r="Q209" s="63" t="e">
        <f>INDEX('EPM info från ansökningar'!A:AN,MATCH('Godkända ansökningar'!C:C,'EPM info från ansökningar'!A:A,0),35)</f>
        <v>#N/A</v>
      </c>
      <c r="R209" s="65" t="e">
        <f>INDEX('EPM info från ansökningar'!A:AN,MATCH('Godkända ansökningar'!C:C,'EPM info från ansökningar'!A:A,0),38)</f>
        <v>#N/A</v>
      </c>
      <c r="S209" s="65" t="e">
        <f>INDEX('EPM info från ansökningar'!A:AN,MATCH('Godkända ansökningar'!C:C,'EPM info från ansökningar'!A:A,0),39)</f>
        <v>#N/A</v>
      </c>
      <c r="T209" t="e">
        <f>INDEX('EPM info från ansökningar'!A:AN,MATCH('Godkända ansökningar'!C:C,'EPM info från ansökningar'!A:A,0),40)</f>
        <v>#N/A</v>
      </c>
      <c r="U209" t="str">
        <f>INDEX('EPM diarie'!D:F,MATCH('Godkända ansökningar'!C:C,'EPM diarie'!D:D,0),3)</f>
        <v>Christina Triantafyllidou</v>
      </c>
    </row>
    <row r="210" spans="1:21" ht="14.25" x14ac:dyDescent="0.45">
      <c r="A210" s="34" t="s">
        <v>194</v>
      </c>
      <c r="B210" s="34" t="s">
        <v>201</v>
      </c>
      <c r="C210" s="34" t="s">
        <v>1504</v>
      </c>
      <c r="D210" s="34" t="s">
        <v>1505</v>
      </c>
      <c r="E210" s="41" t="e">
        <f>INDEX('EPM info från ansökningar'!A:AN,MATCH('Godkända ansökningar'!C:C,'EPM info från ansökningar'!A:A,0),29)</f>
        <v>#N/A</v>
      </c>
      <c r="F210" s="34" t="s">
        <v>34</v>
      </c>
      <c r="G210" s="33">
        <v>44074</v>
      </c>
      <c r="H210" s="34" t="s">
        <v>212</v>
      </c>
      <c r="I210" t="s">
        <v>163</v>
      </c>
      <c r="J210" t="e">
        <f>IF(INDEX('EPM info från ansökningar'!A:AN,MATCH('Godkända ansökningar'!C:C,'EPM info från ansökningar'!A:A,0),7)=0,"",INDEX('EPM info från ansökningar'!A:AN,MATCH('Godkända ansökningar'!C:C,'EPM info från ansökningar'!A:A,0),7))</f>
        <v>#N/A</v>
      </c>
      <c r="K210" t="e">
        <f>IF(INDEX('EPM info från ansökningar'!A:AN,MATCH('Godkända ansökningar'!C:C,'EPM info från ansökningar'!A:A,0),8)=0,"",INDEX('EPM info från ansökningar'!A:AN,MATCH('Godkända ansökningar'!C:C,'EPM info från ansökningar'!A:A,0),8))</f>
        <v>#N/A</v>
      </c>
      <c r="L210" t="e">
        <f>IF(INDEX('EPM info från ansökningar'!A:AN,MATCH('Godkända ansökningar'!C:C,'EPM info från ansökningar'!A:A,0),9)=0,"",INDEX('EPM info från ansökningar'!A:AN,MATCH('Godkända ansökningar'!C:C,'EPM info från ansökningar'!A:A,0),9))</f>
        <v>#N/A</v>
      </c>
      <c r="M210" t="e">
        <f>IF(INDEX('EPM info från ansökningar'!A:AN,MATCH('Godkända ansökningar'!C:C,'EPM info från ansökningar'!A:A,0),10)=0,"",INDEX('EPM info från ansökningar'!A:AN,MATCH('Godkända ansökningar'!C:C,'EPM info från ansökningar'!A:A,0),10))</f>
        <v>#N/A</v>
      </c>
      <c r="N210" t="e">
        <f>IF(INDEX('EPM info från ansökningar'!A:AN,MATCH('Godkända ansökningar'!C:C,'EPM info från ansökningar'!A:A,0),11)=0,"",INDEX('EPM info från ansökningar'!A:AN,MATCH('Godkända ansökningar'!C:C,'EPM info från ansökningar'!A:A,0),11))</f>
        <v>#N/A</v>
      </c>
      <c r="O210" t="e">
        <f>IF(INDEX('EPM info från ansökningar'!A:AN,MATCH('Godkända ansökningar'!C:C,'EPM info från ansökningar'!A:A,0),12)=0,"",INDEX('EPM info från ansökningar'!A:AN,MATCH('Godkända ansökningar'!C:C,'EPM info från ansökningar'!A:A,0),12))</f>
        <v>#N/A</v>
      </c>
      <c r="P210" s="63" t="e">
        <f>INDEX('EPM info från ansökningar'!A:AN,MATCH('Godkända ansökningar'!C:C,'EPM info från ansökningar'!A:A,0),33)</f>
        <v>#N/A</v>
      </c>
      <c r="Q210" s="63" t="e">
        <f>INDEX('EPM info från ansökningar'!A:AN,MATCH('Godkända ansökningar'!C:C,'EPM info från ansökningar'!A:A,0),35)</f>
        <v>#N/A</v>
      </c>
      <c r="R210" s="65" t="e">
        <f>INDEX('EPM info från ansökningar'!A:AN,MATCH('Godkända ansökningar'!C:C,'EPM info från ansökningar'!A:A,0),38)</f>
        <v>#N/A</v>
      </c>
      <c r="S210" s="65" t="e">
        <f>INDEX('EPM info från ansökningar'!A:AN,MATCH('Godkända ansökningar'!C:C,'EPM info från ansökningar'!A:A,0),39)</f>
        <v>#N/A</v>
      </c>
      <c r="T210" t="e">
        <f>INDEX('EPM info från ansökningar'!A:AN,MATCH('Godkända ansökningar'!C:C,'EPM info från ansökningar'!A:A,0),40)</f>
        <v>#N/A</v>
      </c>
      <c r="U210" t="str">
        <f>INDEX('EPM diarie'!D:F,MATCH('Godkända ansökningar'!C:C,'EPM diarie'!D:D,0),3)</f>
        <v>Christian Molnár</v>
      </c>
    </row>
    <row r="211" spans="1:21" ht="14.25" x14ac:dyDescent="0.45">
      <c r="A211" s="34" t="s">
        <v>194</v>
      </c>
      <c r="B211" s="34" t="s">
        <v>195</v>
      </c>
      <c r="C211" s="34" t="s">
        <v>1507</v>
      </c>
      <c r="D211" s="34" t="s">
        <v>1508</v>
      </c>
      <c r="E211" s="41" t="e">
        <f>INDEX('EPM info från ansökningar'!A:AN,MATCH('Godkända ansökningar'!C:C,'EPM info från ansökningar'!A:A,0),29)</f>
        <v>#N/A</v>
      </c>
      <c r="F211" s="34" t="s">
        <v>1510</v>
      </c>
      <c r="G211" s="33">
        <v>44064</v>
      </c>
      <c r="H211" s="34" t="s">
        <v>212</v>
      </c>
      <c r="I211" t="s">
        <v>175</v>
      </c>
      <c r="J211" t="e">
        <f>IF(INDEX('EPM info från ansökningar'!A:AN,MATCH('Godkända ansökningar'!C:C,'EPM info från ansökningar'!A:A,0),7)=0,"",INDEX('EPM info från ansökningar'!A:AN,MATCH('Godkända ansökningar'!C:C,'EPM info från ansökningar'!A:A,0),7))</f>
        <v>#N/A</v>
      </c>
      <c r="K211" t="e">
        <f>IF(INDEX('EPM info från ansökningar'!A:AN,MATCH('Godkända ansökningar'!C:C,'EPM info från ansökningar'!A:A,0),8)=0,"",INDEX('EPM info från ansökningar'!A:AN,MATCH('Godkända ansökningar'!C:C,'EPM info från ansökningar'!A:A,0),8))</f>
        <v>#N/A</v>
      </c>
      <c r="L211" t="e">
        <f>IF(INDEX('EPM info från ansökningar'!A:AN,MATCH('Godkända ansökningar'!C:C,'EPM info från ansökningar'!A:A,0),9)=0,"",INDEX('EPM info från ansökningar'!A:AN,MATCH('Godkända ansökningar'!C:C,'EPM info från ansökningar'!A:A,0),9))</f>
        <v>#N/A</v>
      </c>
      <c r="M211" t="e">
        <f>IF(INDEX('EPM info från ansökningar'!A:AN,MATCH('Godkända ansökningar'!C:C,'EPM info från ansökningar'!A:A,0),10)=0,"",INDEX('EPM info från ansökningar'!A:AN,MATCH('Godkända ansökningar'!C:C,'EPM info från ansökningar'!A:A,0),10))</f>
        <v>#N/A</v>
      </c>
      <c r="N211" t="e">
        <f>IF(INDEX('EPM info från ansökningar'!A:AN,MATCH('Godkända ansökningar'!C:C,'EPM info från ansökningar'!A:A,0),11)=0,"",INDEX('EPM info från ansökningar'!A:AN,MATCH('Godkända ansökningar'!C:C,'EPM info från ansökningar'!A:A,0),11))</f>
        <v>#N/A</v>
      </c>
      <c r="O211" t="e">
        <f>IF(INDEX('EPM info från ansökningar'!A:AN,MATCH('Godkända ansökningar'!C:C,'EPM info från ansökningar'!A:A,0),12)=0,"",INDEX('EPM info från ansökningar'!A:AN,MATCH('Godkända ansökningar'!C:C,'EPM info från ansökningar'!A:A,0),12))</f>
        <v>#N/A</v>
      </c>
      <c r="P211" s="63" t="e">
        <f>INDEX('EPM info från ansökningar'!A:AN,MATCH('Godkända ansökningar'!C:C,'EPM info från ansökningar'!A:A,0),33)</f>
        <v>#N/A</v>
      </c>
      <c r="Q211" s="63" t="e">
        <f>INDEX('EPM info från ansökningar'!A:AN,MATCH('Godkända ansökningar'!C:C,'EPM info från ansökningar'!A:A,0),35)</f>
        <v>#N/A</v>
      </c>
      <c r="R211" s="65" t="e">
        <f>INDEX('EPM info från ansökningar'!A:AN,MATCH('Godkända ansökningar'!C:C,'EPM info från ansökningar'!A:A,0),38)</f>
        <v>#N/A</v>
      </c>
      <c r="S211" s="65" t="e">
        <f>INDEX('EPM info från ansökningar'!A:AN,MATCH('Godkända ansökningar'!C:C,'EPM info från ansökningar'!A:A,0),39)</f>
        <v>#N/A</v>
      </c>
      <c r="T211" t="e">
        <f>INDEX('EPM info från ansökningar'!A:AN,MATCH('Godkända ansökningar'!C:C,'EPM info från ansökningar'!A:A,0),40)</f>
        <v>#N/A</v>
      </c>
      <c r="U211" t="str">
        <f>INDEX('EPM diarie'!D:F,MATCH('Godkända ansökningar'!C:C,'EPM diarie'!D:D,0),3)</f>
        <v>Karin Cederbrant</v>
      </c>
    </row>
    <row r="212" spans="1:21" ht="14.25" x14ac:dyDescent="0.45">
      <c r="A212" s="34" t="s">
        <v>194</v>
      </c>
      <c r="B212" s="34" t="s">
        <v>195</v>
      </c>
      <c r="C212" s="34" t="s">
        <v>1511</v>
      </c>
      <c r="D212" s="34" t="s">
        <v>1512</v>
      </c>
      <c r="E212" s="41" t="e">
        <f>INDEX('EPM info från ansökningar'!A:AN,MATCH('Godkända ansökningar'!C:C,'EPM info från ansökningar'!A:A,0),29)</f>
        <v>#N/A</v>
      </c>
      <c r="F212" s="34" t="s">
        <v>61</v>
      </c>
      <c r="G212" s="33">
        <v>44117</v>
      </c>
      <c r="H212" s="34" t="s">
        <v>212</v>
      </c>
      <c r="I212" t="s">
        <v>165</v>
      </c>
      <c r="J212" t="e">
        <f>IF(INDEX('EPM info från ansökningar'!A:AN,MATCH('Godkända ansökningar'!C:C,'EPM info från ansökningar'!A:A,0),7)=0,"",INDEX('EPM info från ansökningar'!A:AN,MATCH('Godkända ansökningar'!C:C,'EPM info från ansökningar'!A:A,0),7))</f>
        <v>#N/A</v>
      </c>
      <c r="K212" t="e">
        <f>IF(INDEX('EPM info från ansökningar'!A:AN,MATCH('Godkända ansökningar'!C:C,'EPM info från ansökningar'!A:A,0),8)=0,"",INDEX('EPM info från ansökningar'!A:AN,MATCH('Godkända ansökningar'!C:C,'EPM info från ansökningar'!A:A,0),8))</f>
        <v>#N/A</v>
      </c>
      <c r="L212" t="e">
        <f>IF(INDEX('EPM info från ansökningar'!A:AN,MATCH('Godkända ansökningar'!C:C,'EPM info från ansökningar'!A:A,0),9)=0,"",INDEX('EPM info från ansökningar'!A:AN,MATCH('Godkända ansökningar'!C:C,'EPM info från ansökningar'!A:A,0),9))</f>
        <v>#N/A</v>
      </c>
      <c r="M212" t="e">
        <f>IF(INDEX('EPM info från ansökningar'!A:AN,MATCH('Godkända ansökningar'!C:C,'EPM info från ansökningar'!A:A,0),10)=0,"",INDEX('EPM info från ansökningar'!A:AN,MATCH('Godkända ansökningar'!C:C,'EPM info från ansökningar'!A:A,0),10))</f>
        <v>#N/A</v>
      </c>
      <c r="N212" t="e">
        <f>IF(INDEX('EPM info från ansökningar'!A:AN,MATCH('Godkända ansökningar'!C:C,'EPM info från ansökningar'!A:A,0),11)=0,"",INDEX('EPM info från ansökningar'!A:AN,MATCH('Godkända ansökningar'!C:C,'EPM info från ansökningar'!A:A,0),11))</f>
        <v>#N/A</v>
      </c>
      <c r="O212" t="e">
        <f>IF(INDEX('EPM info från ansökningar'!A:AN,MATCH('Godkända ansökningar'!C:C,'EPM info från ansökningar'!A:A,0),12)=0,"",INDEX('EPM info från ansökningar'!A:AN,MATCH('Godkända ansökningar'!C:C,'EPM info från ansökningar'!A:A,0),12))</f>
        <v>#N/A</v>
      </c>
      <c r="P212" s="63" t="e">
        <f>INDEX('EPM info från ansökningar'!A:AN,MATCH('Godkända ansökningar'!C:C,'EPM info från ansökningar'!A:A,0),33)</f>
        <v>#N/A</v>
      </c>
      <c r="Q212" s="63" t="e">
        <f>INDEX('EPM info från ansökningar'!A:AN,MATCH('Godkända ansökningar'!C:C,'EPM info från ansökningar'!A:A,0),35)</f>
        <v>#N/A</v>
      </c>
      <c r="R212" s="65" t="e">
        <f>INDEX('EPM info från ansökningar'!A:AN,MATCH('Godkända ansökningar'!C:C,'EPM info från ansökningar'!A:A,0),38)</f>
        <v>#N/A</v>
      </c>
      <c r="S212" s="65" t="e">
        <f>INDEX('EPM info från ansökningar'!A:AN,MATCH('Godkända ansökningar'!C:C,'EPM info från ansökningar'!A:A,0),39)</f>
        <v>#N/A</v>
      </c>
      <c r="T212" t="e">
        <f>INDEX('EPM info från ansökningar'!A:AN,MATCH('Godkända ansökningar'!C:C,'EPM info från ansökningar'!A:A,0),40)</f>
        <v>#N/A</v>
      </c>
      <c r="U212" t="str">
        <f>INDEX('EPM diarie'!D:F,MATCH('Godkända ansökningar'!C:C,'EPM diarie'!D:D,0),3)</f>
        <v>Björn Redfors</v>
      </c>
    </row>
    <row r="213" spans="1:21" ht="14.25" x14ac:dyDescent="0.45">
      <c r="A213" s="34" t="s">
        <v>194</v>
      </c>
      <c r="B213" s="34" t="s">
        <v>201</v>
      </c>
      <c r="C213" s="34" t="s">
        <v>1514</v>
      </c>
      <c r="D213" s="34" t="s">
        <v>1515</v>
      </c>
      <c r="E213" s="41" t="e">
        <f>INDEX('EPM info från ansökningar'!A:AN,MATCH('Godkända ansökningar'!C:C,'EPM info från ansökningar'!A:A,0),29)</f>
        <v>#N/A</v>
      </c>
      <c r="F213" s="34" t="s">
        <v>61</v>
      </c>
      <c r="G213" s="33">
        <v>44076</v>
      </c>
      <c r="H213" s="34" t="s">
        <v>212</v>
      </c>
      <c r="I213" t="s">
        <v>165</v>
      </c>
      <c r="J213" t="e">
        <f>IF(INDEX('EPM info från ansökningar'!A:AN,MATCH('Godkända ansökningar'!C:C,'EPM info från ansökningar'!A:A,0),7)=0,"",INDEX('EPM info från ansökningar'!A:AN,MATCH('Godkända ansökningar'!C:C,'EPM info från ansökningar'!A:A,0),7))</f>
        <v>#N/A</v>
      </c>
      <c r="K213" t="e">
        <f>IF(INDEX('EPM info från ansökningar'!A:AN,MATCH('Godkända ansökningar'!C:C,'EPM info från ansökningar'!A:A,0),8)=0,"",INDEX('EPM info från ansökningar'!A:AN,MATCH('Godkända ansökningar'!C:C,'EPM info från ansökningar'!A:A,0),8))</f>
        <v>#N/A</v>
      </c>
      <c r="L213" t="e">
        <f>IF(INDEX('EPM info från ansökningar'!A:AN,MATCH('Godkända ansökningar'!C:C,'EPM info från ansökningar'!A:A,0),9)=0,"",INDEX('EPM info från ansökningar'!A:AN,MATCH('Godkända ansökningar'!C:C,'EPM info från ansökningar'!A:A,0),9))</f>
        <v>#N/A</v>
      </c>
      <c r="M213" t="e">
        <f>IF(INDEX('EPM info från ansökningar'!A:AN,MATCH('Godkända ansökningar'!C:C,'EPM info från ansökningar'!A:A,0),10)=0,"",INDEX('EPM info från ansökningar'!A:AN,MATCH('Godkända ansökningar'!C:C,'EPM info från ansökningar'!A:A,0),10))</f>
        <v>#N/A</v>
      </c>
      <c r="N213" t="e">
        <f>IF(INDEX('EPM info från ansökningar'!A:AN,MATCH('Godkända ansökningar'!C:C,'EPM info från ansökningar'!A:A,0),11)=0,"",INDEX('EPM info från ansökningar'!A:AN,MATCH('Godkända ansökningar'!C:C,'EPM info från ansökningar'!A:A,0),11))</f>
        <v>#N/A</v>
      </c>
      <c r="O213" t="e">
        <f>IF(INDEX('EPM info från ansökningar'!A:AN,MATCH('Godkända ansökningar'!C:C,'EPM info från ansökningar'!A:A,0),12)=0,"",INDEX('EPM info från ansökningar'!A:AN,MATCH('Godkända ansökningar'!C:C,'EPM info från ansökningar'!A:A,0),12))</f>
        <v>#N/A</v>
      </c>
      <c r="P213" s="63" t="e">
        <f>INDEX('EPM info från ansökningar'!A:AN,MATCH('Godkända ansökningar'!C:C,'EPM info från ansökningar'!A:A,0),33)</f>
        <v>#N/A</v>
      </c>
      <c r="Q213" s="63" t="e">
        <f>INDEX('EPM info från ansökningar'!A:AN,MATCH('Godkända ansökningar'!C:C,'EPM info från ansökningar'!A:A,0),35)</f>
        <v>#N/A</v>
      </c>
      <c r="R213" s="65" t="e">
        <f>INDEX('EPM info från ansökningar'!A:AN,MATCH('Godkända ansökningar'!C:C,'EPM info från ansökningar'!A:A,0),38)</f>
        <v>#N/A</v>
      </c>
      <c r="S213" s="65" t="e">
        <f>INDEX('EPM info från ansökningar'!A:AN,MATCH('Godkända ansökningar'!C:C,'EPM info från ansökningar'!A:A,0),39)</f>
        <v>#N/A</v>
      </c>
      <c r="T213" t="e">
        <f>INDEX('EPM info från ansökningar'!A:AN,MATCH('Godkända ansökningar'!C:C,'EPM info från ansökningar'!A:A,0),40)</f>
        <v>#N/A</v>
      </c>
      <c r="U213" t="str">
        <f>INDEX('EPM diarie'!D:F,MATCH('Godkända ansökningar'!C:C,'EPM diarie'!D:D,0),3)</f>
        <v>Katharina Stibrant Sunnerhagen</v>
      </c>
    </row>
    <row r="214" spans="1:21" ht="14.25" x14ac:dyDescent="0.45">
      <c r="A214" s="34" t="s">
        <v>194</v>
      </c>
      <c r="B214" s="34" t="s">
        <v>227</v>
      </c>
      <c r="C214" s="34" t="s">
        <v>1517</v>
      </c>
      <c r="D214" s="34" t="s">
        <v>1518</v>
      </c>
      <c r="E214" s="41" t="e">
        <f>INDEX('EPM info från ansökningar'!A:AN,MATCH('Godkända ansökningar'!C:C,'EPM info från ansökningar'!A:A,0),29)</f>
        <v>#N/A</v>
      </c>
      <c r="F214" s="34" t="s">
        <v>1520</v>
      </c>
      <c r="G214" s="33">
        <v>44056</v>
      </c>
      <c r="H214" s="34" t="s">
        <v>212</v>
      </c>
      <c r="I214" t="s">
        <v>162</v>
      </c>
      <c r="J214" t="e">
        <f>IF(INDEX('EPM info från ansökningar'!A:AN,MATCH('Godkända ansökningar'!C:C,'EPM info från ansökningar'!A:A,0),7)=0,"",INDEX('EPM info från ansökningar'!A:AN,MATCH('Godkända ansökningar'!C:C,'EPM info från ansökningar'!A:A,0),7))</f>
        <v>#N/A</v>
      </c>
      <c r="K214" t="e">
        <f>IF(INDEX('EPM info från ansökningar'!A:AN,MATCH('Godkända ansökningar'!C:C,'EPM info från ansökningar'!A:A,0),8)=0,"",INDEX('EPM info från ansökningar'!A:AN,MATCH('Godkända ansökningar'!C:C,'EPM info från ansökningar'!A:A,0),8))</f>
        <v>#N/A</v>
      </c>
      <c r="L214" t="e">
        <f>IF(INDEX('EPM info från ansökningar'!A:AN,MATCH('Godkända ansökningar'!C:C,'EPM info från ansökningar'!A:A,0),9)=0,"",INDEX('EPM info från ansökningar'!A:AN,MATCH('Godkända ansökningar'!C:C,'EPM info från ansökningar'!A:A,0),9))</f>
        <v>#N/A</v>
      </c>
      <c r="M214" t="e">
        <f>IF(INDEX('EPM info från ansökningar'!A:AN,MATCH('Godkända ansökningar'!C:C,'EPM info från ansökningar'!A:A,0),10)=0,"",INDEX('EPM info från ansökningar'!A:AN,MATCH('Godkända ansökningar'!C:C,'EPM info från ansökningar'!A:A,0),10))</f>
        <v>#N/A</v>
      </c>
      <c r="N214" t="e">
        <f>IF(INDEX('EPM info från ansökningar'!A:AN,MATCH('Godkända ansökningar'!C:C,'EPM info från ansökningar'!A:A,0),11)=0,"",INDEX('EPM info från ansökningar'!A:AN,MATCH('Godkända ansökningar'!C:C,'EPM info från ansökningar'!A:A,0),11))</f>
        <v>#N/A</v>
      </c>
      <c r="O214" t="e">
        <f>IF(INDEX('EPM info från ansökningar'!A:AN,MATCH('Godkända ansökningar'!C:C,'EPM info från ansökningar'!A:A,0),12)=0,"",INDEX('EPM info från ansökningar'!A:AN,MATCH('Godkända ansökningar'!C:C,'EPM info från ansökningar'!A:A,0),12))</f>
        <v>#N/A</v>
      </c>
      <c r="P214" s="63" t="e">
        <f>INDEX('EPM info från ansökningar'!A:AN,MATCH('Godkända ansökningar'!C:C,'EPM info från ansökningar'!A:A,0),33)</f>
        <v>#N/A</v>
      </c>
      <c r="Q214" s="63" t="e">
        <f>INDEX('EPM info från ansökningar'!A:AN,MATCH('Godkända ansökningar'!C:C,'EPM info från ansökningar'!A:A,0),35)</f>
        <v>#N/A</v>
      </c>
      <c r="R214" s="65" t="e">
        <f>INDEX('EPM info från ansökningar'!A:AN,MATCH('Godkända ansökningar'!C:C,'EPM info från ansökningar'!A:A,0),38)</f>
        <v>#N/A</v>
      </c>
      <c r="S214" s="65" t="e">
        <f>INDEX('EPM info från ansökningar'!A:AN,MATCH('Godkända ansökningar'!C:C,'EPM info från ansökningar'!A:A,0),39)</f>
        <v>#N/A</v>
      </c>
      <c r="T214" t="e">
        <f>INDEX('EPM info från ansökningar'!A:AN,MATCH('Godkända ansökningar'!C:C,'EPM info från ansökningar'!A:A,0),40)</f>
        <v>#N/A</v>
      </c>
      <c r="U214" t="str">
        <f>INDEX('EPM diarie'!D:F,MATCH('Godkända ansökningar'!C:C,'EPM diarie'!D:D,0),3)</f>
        <v>Sabina Davidsson</v>
      </c>
    </row>
    <row r="215" spans="1:21" ht="14.25" x14ac:dyDescent="0.45">
      <c r="A215" s="34" t="s">
        <v>194</v>
      </c>
      <c r="B215" s="34" t="s">
        <v>195</v>
      </c>
      <c r="C215" s="34" t="s">
        <v>1521</v>
      </c>
      <c r="D215" s="34" t="s">
        <v>1522</v>
      </c>
      <c r="E215" s="41" t="str">
        <f>INDEX('EPM info från ansökningar'!A:AN,MATCH('Godkända ansökningar'!C:C,'EPM info från ansökningar'!A:A,0),29)</f>
        <v>Idag finns ingen forskning avseende röst- och sväljrehabilitering efter ventilatorbehandling vid covid-19 infektion. Vad vi vet är att patienter som fått ventilatorvård för ”Akut respiratoriskt distress-syndrom” (som liknar covid-19 patienternas lungsymtom) i ca 35 % drabbades av svälj- och röstproblem. Framför allt obehandlade sväljsvårigheter kan leda till allvarliga komplikationer som påverkar patientens hälsa och
livskvalitet och som även innebär stora kostnader för samhället. För just denna sköra covid-19 patientgrupp är det särskilt viktigt att inte drabbas av förnyad lunginflammation, vilket finns risk för med s.k. tyst felsväljning som bara upptäcks om patienten utreds med sväljfunktionsundersökning och då kan få behandling för sina sväljproblem.
Studiens syfte är att kartlägga graden av svälj- och röstpåverkan och fysisk funktion i relation till hälsa hos ventilatorbehandlade covid-19 patienter över tid och erbjuda tidig rehabilitering. Samt att i en
randomiserad studie undersöka om tätare kontakter via telefon/digitala vårdmöten/fysiska möten kan förbättra rehabiliteringen av sväljning jämfört med sedvanlig uppföljning. Alla patienter som erhållit ventilatorvård erbjuds att medverka i studiedelen som innebär att röst och sväljning följs över tid (1, 3, 6,
12 månader efter utskrivning från intensivvården) och möjliggör att besvär som uppstår i senare skede under första året kan identifieras och att patienterna kan erbjudas rehabilitering. Den andra delen av
studien innebär att patienter där sväljningsproblem identifieras vid första sväljningsundersökningen slumpas till antingen rehabiliteringsuppföljning enligt klinisk praxis eller mer intensifierad
rehabiliteringsuppföljning fram till ca en månad efter utskrivning från intensivvården.
Förhoppningsvis kan kartläggning av graden av svälj- och röstpåverkan för patienter med covid-19 som behövt ventilatorvård möjliggöra ett förbättrat omhändertagande av denna vårdkrävande patientgrupp.
Att dessutom erbjuda effektiv rehabilitering kan innebära snabbare återgång till normal sväljfunktion och bidra till att patienten kan äta all mat, återfå sin normala vikt, få bättre livskvalitet och tidigare återgång i arbete vilket innebär mindre påverkan ur ett samhällsekonomiskt perspektiv.</v>
      </c>
      <c r="F215" s="34" t="s">
        <v>61</v>
      </c>
      <c r="G215" s="33">
        <v>44035</v>
      </c>
      <c r="H215" s="34" t="s">
        <v>212</v>
      </c>
      <c r="I215" t="s">
        <v>165</v>
      </c>
      <c r="J215" t="str">
        <f>IF(INDEX('EPM info från ansökningar'!A:AN,MATCH('Godkända ansökningar'!C:C,'EPM info från ansökningar'!A:A,0),7)=0,"",INDEX('EPM info från ansökningar'!A:AN,MATCH('Godkända ansökningar'!C:C,'EPM info från ansökningar'!A:A,0),7))</f>
        <v/>
      </c>
      <c r="K215" t="str">
        <f>IF(INDEX('EPM info från ansökningar'!A:AN,MATCH('Godkända ansökningar'!C:C,'EPM info från ansökningar'!A:A,0),8)=0,"",INDEX('EPM info från ansökningar'!A:AN,MATCH('Godkända ansökningar'!C:C,'EPM info från ansökningar'!A:A,0),8))</f>
        <v/>
      </c>
      <c r="L215" t="str">
        <f>IF(INDEX('EPM info från ansökningar'!A:AN,MATCH('Godkända ansökningar'!C:C,'EPM info från ansökningar'!A:A,0),9)=0,"",INDEX('EPM info från ansökningar'!A:AN,MATCH('Godkända ansökningar'!C:C,'EPM info från ansökningar'!A:A,0),9))</f>
        <v/>
      </c>
      <c r="M215" t="str">
        <f>IF(INDEX('EPM info från ansökningar'!A:AN,MATCH('Godkända ansökningar'!C:C,'EPM info från ansökningar'!A:A,0),10)=0,"",INDEX('EPM info från ansökningar'!A:AN,MATCH('Godkända ansökningar'!C:C,'EPM info från ansökningar'!A:A,0),10))</f>
        <v/>
      </c>
      <c r="N215" t="str">
        <f>IF(INDEX('EPM info från ansökningar'!A:AN,MATCH('Godkända ansökningar'!C:C,'EPM info från ansökningar'!A:A,0),11)=0,"",INDEX('EPM info från ansökningar'!A:AN,MATCH('Godkända ansökningar'!C:C,'EPM info från ansökningar'!A:A,0),11))</f>
        <v>Västra</v>
      </c>
      <c r="O215" t="str">
        <f>IF(INDEX('EPM info från ansökningar'!A:AN,MATCH('Godkända ansökningar'!C:C,'EPM info från ansökningar'!A:A,0),12)=0,"",INDEX('EPM info från ansökningar'!A:AN,MATCH('Godkända ansökningar'!C:C,'EPM info från ansökningar'!A:A,0),12))</f>
        <v/>
      </c>
      <c r="P215" s="63">
        <f>INDEX('EPM info från ansökningar'!A:AN,MATCH('Godkända ansökningar'!C:C,'EPM info från ansökningar'!A:A,0),33)</f>
        <v>44035</v>
      </c>
      <c r="Q215" s="63">
        <f>INDEX('EPM info från ansökningar'!A:AN,MATCH('Godkända ansökningar'!C:C,'EPM info från ansökningar'!A:A,0),35)</f>
        <v>44561</v>
      </c>
      <c r="R215" s="65">
        <f>INDEX('EPM info från ansökningar'!A:AN,MATCH('Godkända ansökningar'!C:C,'EPM info från ansökningar'!A:A,0),38)</f>
        <v>100</v>
      </c>
      <c r="S215" s="65" t="str">
        <f>INDEX('EPM info från ansökningar'!A:AN,MATCH('Godkända ansökningar'!C:C,'EPM info från ansökningar'!A:A,0),39)</f>
        <v>Nej</v>
      </c>
      <c r="T215" t="str">
        <f>INDEX('EPM info från ansökningar'!A:AN,MATCH('Godkända ansökningar'!C:C,'EPM info från ansökningar'!A:A,0),40)</f>
        <v>Nej</v>
      </c>
      <c r="U215" t="str">
        <f>INDEX('EPM diarie'!D:F,MATCH('Godkända ansökningar'!C:C,'EPM diarie'!D:D,0),3)</f>
        <v>Caterina Finizia</v>
      </c>
    </row>
    <row r="216" spans="1:21" ht="14.25" x14ac:dyDescent="0.45">
      <c r="A216" s="34" t="s">
        <v>194</v>
      </c>
      <c r="B216" s="34" t="s">
        <v>227</v>
      </c>
      <c r="C216" s="34" t="s">
        <v>1528</v>
      </c>
      <c r="D216" s="34" t="s">
        <v>1529</v>
      </c>
      <c r="E216" s="41" t="e">
        <f>INDEX('EPM info från ansökningar'!A:AN,MATCH('Godkända ansökningar'!C:C,'EPM info från ansökningar'!A:A,0),29)</f>
        <v>#N/A</v>
      </c>
      <c r="F216" s="34" t="s">
        <v>1049</v>
      </c>
      <c r="G216" s="33">
        <v>44076</v>
      </c>
      <c r="H216" s="34" t="s">
        <v>199</v>
      </c>
      <c r="I216" t="s">
        <v>165</v>
      </c>
      <c r="J216" t="e">
        <f>IF(INDEX('EPM info från ansökningar'!A:AN,MATCH('Godkända ansökningar'!C:C,'EPM info från ansökningar'!A:A,0),7)=0,"",INDEX('EPM info från ansökningar'!A:AN,MATCH('Godkända ansökningar'!C:C,'EPM info från ansökningar'!A:A,0),7))</f>
        <v>#N/A</v>
      </c>
      <c r="K216" t="e">
        <f>IF(INDEX('EPM info från ansökningar'!A:AN,MATCH('Godkända ansökningar'!C:C,'EPM info från ansökningar'!A:A,0),8)=0,"",INDEX('EPM info från ansökningar'!A:AN,MATCH('Godkända ansökningar'!C:C,'EPM info från ansökningar'!A:A,0),8))</f>
        <v>#N/A</v>
      </c>
      <c r="L216" t="e">
        <f>IF(INDEX('EPM info från ansökningar'!A:AN,MATCH('Godkända ansökningar'!C:C,'EPM info från ansökningar'!A:A,0),9)=0,"",INDEX('EPM info från ansökningar'!A:AN,MATCH('Godkända ansökningar'!C:C,'EPM info från ansökningar'!A:A,0),9))</f>
        <v>#N/A</v>
      </c>
      <c r="M216" t="e">
        <f>IF(INDEX('EPM info från ansökningar'!A:AN,MATCH('Godkända ansökningar'!C:C,'EPM info från ansökningar'!A:A,0),10)=0,"",INDEX('EPM info från ansökningar'!A:AN,MATCH('Godkända ansökningar'!C:C,'EPM info från ansökningar'!A:A,0),10))</f>
        <v>#N/A</v>
      </c>
      <c r="N216" t="e">
        <f>IF(INDEX('EPM info från ansökningar'!A:AN,MATCH('Godkända ansökningar'!C:C,'EPM info från ansökningar'!A:A,0),11)=0,"",INDEX('EPM info från ansökningar'!A:AN,MATCH('Godkända ansökningar'!C:C,'EPM info från ansökningar'!A:A,0),11))</f>
        <v>#N/A</v>
      </c>
      <c r="O216" t="e">
        <f>IF(INDEX('EPM info från ansökningar'!A:AN,MATCH('Godkända ansökningar'!C:C,'EPM info från ansökningar'!A:A,0),12)=0,"",INDEX('EPM info från ansökningar'!A:AN,MATCH('Godkända ansökningar'!C:C,'EPM info från ansökningar'!A:A,0),12))</f>
        <v>#N/A</v>
      </c>
      <c r="P216" s="63" t="e">
        <f>INDEX('EPM info från ansökningar'!A:AN,MATCH('Godkända ansökningar'!C:C,'EPM info från ansökningar'!A:A,0),33)</f>
        <v>#N/A</v>
      </c>
      <c r="Q216" s="63" t="e">
        <f>INDEX('EPM info från ansökningar'!A:AN,MATCH('Godkända ansökningar'!C:C,'EPM info från ansökningar'!A:A,0),35)</f>
        <v>#N/A</v>
      </c>
      <c r="R216" s="65" t="e">
        <f>INDEX('EPM info från ansökningar'!A:AN,MATCH('Godkända ansökningar'!C:C,'EPM info från ansökningar'!A:A,0),38)</f>
        <v>#N/A</v>
      </c>
      <c r="S216" s="65" t="e">
        <f>INDEX('EPM info från ansökningar'!A:AN,MATCH('Godkända ansökningar'!C:C,'EPM info från ansökningar'!A:A,0),39)</f>
        <v>#N/A</v>
      </c>
      <c r="T216" t="e">
        <f>INDEX('EPM info från ansökningar'!A:AN,MATCH('Godkända ansökningar'!C:C,'EPM info från ansökningar'!A:A,0),40)</f>
        <v>#N/A</v>
      </c>
      <c r="U216" t="str">
        <f>INDEX('EPM diarie'!D:F,MATCH('Godkända ansökningar'!C:C,'EPM diarie'!D:D,0),3)</f>
        <v>Maziar Mohaddes</v>
      </c>
    </row>
    <row r="217" spans="1:21" ht="14.25" x14ac:dyDescent="0.45">
      <c r="A217" s="34" t="s">
        <v>194</v>
      </c>
      <c r="B217" s="34" t="s">
        <v>195</v>
      </c>
      <c r="C217" s="34" t="s">
        <v>1534</v>
      </c>
      <c r="D217" s="34" t="s">
        <v>1535</v>
      </c>
      <c r="E217" s="41" t="str">
        <f>INDEX('EPM info från ansökningar'!A:AN,MATCH('Godkända ansökningar'!C:C,'EPM info från ansökningar'!A:A,0),29)</f>
        <v>Covid-19 är en infektionssjukdom som initialt infekterar slemhinnans epitel i de övre luftvägarna, ofta också de nedre luftvägarna (lunginflammation) och läker lätt hos de flesta patienter efter en sådan luftvägsinfektion. Tyvärr utvecklar dock en mindre andel patienter allvarliga komplikationer. För att förutse vilka patienter som kommer att utveckla svåra förlopp är denna studie avsedd att 
utveckla ett speciellt urintest som mäter proteinfragment som visar inflammation och svårighetsgraden av Covid-19-infektion. Detta test ska utföras tre gånger hos totalt 1000 patienter i studien och jämföras med det faktiska sjukdomsförloppet. Detta är avsett att bestämma testets exakta betydelse och att bestämma bästa möjliga testtid för senare användning vid rutindiagnostik genom att utvärdera de olika undersökningstiderna.
Syftet av studien är att utveckla ett icke-invasivt urinpeptidtest för tidig prognos av de patienter som riskerar ett kritiskt sjukdomsförlopp av COVID-19-infektion som ska sättas snart i klinisk användning. Målet är att urintestet är tillgängligt för klinisk användning inom fyra 
månader efter projektets start. En interimsanalys planeras efter 6 månader så att testnoggrannheten kan uppskattas prospektiv i händelse av en andra infektionsvåg under hösten. Den slutliga 
testbedömningen enligt studiehypotesen sker efter den officiella databasstängningen i slutet av projektet efter 12 månader.</v>
      </c>
      <c r="F217" s="34" t="s">
        <v>61</v>
      </c>
      <c r="G217" s="33">
        <v>44043</v>
      </c>
      <c r="H217" s="34" t="s">
        <v>212</v>
      </c>
      <c r="I217" t="s">
        <v>165</v>
      </c>
      <c r="J217" t="str">
        <f>IF(INDEX('EPM info från ansökningar'!A:AN,MATCH('Godkända ansökningar'!C:C,'EPM info från ansökningar'!A:A,0),7)=0,"",INDEX('EPM info från ansökningar'!A:AN,MATCH('Godkända ansökningar'!C:C,'EPM info från ansökningar'!A:A,0),7))</f>
        <v/>
      </c>
      <c r="K217" t="str">
        <f>IF(INDEX('EPM info från ansökningar'!A:AN,MATCH('Godkända ansökningar'!C:C,'EPM info från ansökningar'!A:A,0),8)=0,"",INDEX('EPM info från ansökningar'!A:AN,MATCH('Godkända ansökningar'!C:C,'EPM info från ansökningar'!A:A,0),8))</f>
        <v/>
      </c>
      <c r="L217" t="str">
        <f>IF(INDEX('EPM info från ansökningar'!A:AN,MATCH('Godkända ansökningar'!C:C,'EPM info från ansökningar'!A:A,0),9)=0,"",INDEX('EPM info från ansökningar'!A:AN,MATCH('Godkända ansökningar'!C:C,'EPM info från ansökningar'!A:A,0),9))</f>
        <v/>
      </c>
      <c r="M217" t="str">
        <f>IF(INDEX('EPM info från ansökningar'!A:AN,MATCH('Godkända ansökningar'!C:C,'EPM info från ansökningar'!A:A,0),10)=0,"",INDEX('EPM info från ansökningar'!A:AN,MATCH('Godkända ansökningar'!C:C,'EPM info från ansökningar'!A:A,0),10))</f>
        <v/>
      </c>
      <c r="N217" t="str">
        <f>IF(INDEX('EPM info från ansökningar'!A:AN,MATCH('Godkända ansökningar'!C:C,'EPM info från ansökningar'!A:A,0),11)=0,"",INDEX('EPM info från ansökningar'!A:AN,MATCH('Godkända ansökningar'!C:C,'EPM info från ansökningar'!A:A,0),11))</f>
        <v>Västra</v>
      </c>
      <c r="O217" t="str">
        <f>IF(INDEX('EPM info från ansökningar'!A:AN,MATCH('Godkända ansökningar'!C:C,'EPM info från ansökningar'!A:A,0),12)=0,"",INDEX('EPM info från ansökningar'!A:AN,MATCH('Godkända ansökningar'!C:C,'EPM info från ansökningar'!A:A,0),12))</f>
        <v/>
      </c>
      <c r="P217" s="63">
        <f>INDEX('EPM info från ansökningar'!A:AN,MATCH('Godkända ansökningar'!C:C,'EPM info från ansökningar'!A:A,0),33)</f>
        <v>44013</v>
      </c>
      <c r="Q217" s="63">
        <f>INDEX('EPM info från ansökningar'!A:AN,MATCH('Godkända ansökningar'!C:C,'EPM info från ansökningar'!A:A,0),35)</f>
        <v>44316</v>
      </c>
      <c r="R217" s="65">
        <f>INDEX('EPM info från ansökningar'!A:AN,MATCH('Godkända ansökningar'!C:C,'EPM info från ansökningar'!A:A,0),38)</f>
        <v>1000</v>
      </c>
      <c r="S217" s="65" t="str">
        <f>INDEX('EPM info från ansökningar'!A:AN,MATCH('Godkända ansökningar'!C:C,'EPM info från ansökningar'!A:A,0),39)</f>
        <v>Nej</v>
      </c>
      <c r="T217" t="str">
        <f>INDEX('EPM info från ansökningar'!A:AN,MATCH('Godkända ansökningar'!C:C,'EPM info från ansökningar'!A:A,0),40)</f>
        <v>Nej</v>
      </c>
      <c r="U217" t="str">
        <f>INDEX('EPM diarie'!D:F,MATCH('Godkända ansökningar'!C:C,'EPM diarie'!D:D,0),3)</f>
        <v>Björn Peters</v>
      </c>
    </row>
    <row r="218" spans="1:21" ht="14.25" x14ac:dyDescent="0.45">
      <c r="A218" s="34" t="s">
        <v>194</v>
      </c>
      <c r="B218" s="34" t="s">
        <v>195</v>
      </c>
      <c r="C218" s="34" t="s">
        <v>1537</v>
      </c>
      <c r="D218" s="34" t="s">
        <v>1538</v>
      </c>
      <c r="E218" s="41" t="e">
        <f>INDEX('EPM info från ansökningar'!A:AN,MATCH('Godkända ansökningar'!C:C,'EPM info från ansökningar'!A:A,0),29)</f>
        <v>#N/A</v>
      </c>
      <c r="F218" s="34" t="s">
        <v>84</v>
      </c>
      <c r="G218" s="33">
        <v>44074</v>
      </c>
      <c r="H218" s="34" t="s">
        <v>212</v>
      </c>
      <c r="I218" t="s">
        <v>162</v>
      </c>
      <c r="J218" t="e">
        <f>IF(INDEX('EPM info från ansökningar'!A:AN,MATCH('Godkända ansökningar'!C:C,'EPM info från ansökningar'!A:A,0),7)=0,"",INDEX('EPM info från ansökningar'!A:AN,MATCH('Godkända ansökningar'!C:C,'EPM info från ansökningar'!A:A,0),7))</f>
        <v>#N/A</v>
      </c>
      <c r="K218" t="e">
        <f>IF(INDEX('EPM info från ansökningar'!A:AN,MATCH('Godkända ansökningar'!C:C,'EPM info från ansökningar'!A:A,0),8)=0,"",INDEX('EPM info från ansökningar'!A:AN,MATCH('Godkända ansökningar'!C:C,'EPM info från ansökningar'!A:A,0),8))</f>
        <v>#N/A</v>
      </c>
      <c r="L218" t="e">
        <f>IF(INDEX('EPM info från ansökningar'!A:AN,MATCH('Godkända ansökningar'!C:C,'EPM info från ansökningar'!A:A,0),9)=0,"",INDEX('EPM info från ansökningar'!A:AN,MATCH('Godkända ansökningar'!C:C,'EPM info från ansökningar'!A:A,0),9))</f>
        <v>#N/A</v>
      </c>
      <c r="M218" t="e">
        <f>IF(INDEX('EPM info från ansökningar'!A:AN,MATCH('Godkända ansökningar'!C:C,'EPM info från ansökningar'!A:A,0),10)=0,"",INDEX('EPM info från ansökningar'!A:AN,MATCH('Godkända ansökningar'!C:C,'EPM info från ansökningar'!A:A,0),10))</f>
        <v>#N/A</v>
      </c>
      <c r="N218" t="e">
        <f>IF(INDEX('EPM info från ansökningar'!A:AN,MATCH('Godkända ansökningar'!C:C,'EPM info från ansökningar'!A:A,0),11)=0,"",INDEX('EPM info från ansökningar'!A:AN,MATCH('Godkända ansökningar'!C:C,'EPM info från ansökningar'!A:A,0),11))</f>
        <v>#N/A</v>
      </c>
      <c r="O218" t="e">
        <f>IF(INDEX('EPM info från ansökningar'!A:AN,MATCH('Godkända ansökningar'!C:C,'EPM info från ansökningar'!A:A,0),12)=0,"",INDEX('EPM info från ansökningar'!A:AN,MATCH('Godkända ansökningar'!C:C,'EPM info från ansökningar'!A:A,0),12))</f>
        <v>#N/A</v>
      </c>
      <c r="P218" s="63" t="e">
        <f>INDEX('EPM info från ansökningar'!A:AN,MATCH('Godkända ansökningar'!C:C,'EPM info från ansökningar'!A:A,0),33)</f>
        <v>#N/A</v>
      </c>
      <c r="Q218" s="63" t="e">
        <f>INDEX('EPM info från ansökningar'!A:AN,MATCH('Godkända ansökningar'!C:C,'EPM info från ansökningar'!A:A,0),35)</f>
        <v>#N/A</v>
      </c>
      <c r="R218" s="65" t="e">
        <f>INDEX('EPM info från ansökningar'!A:AN,MATCH('Godkända ansökningar'!C:C,'EPM info från ansökningar'!A:A,0),38)</f>
        <v>#N/A</v>
      </c>
      <c r="S218" s="65" t="e">
        <f>INDEX('EPM info från ansökningar'!A:AN,MATCH('Godkända ansökningar'!C:C,'EPM info från ansökningar'!A:A,0),39)</f>
        <v>#N/A</v>
      </c>
      <c r="T218" t="e">
        <f>INDEX('EPM info från ansökningar'!A:AN,MATCH('Godkända ansökningar'!C:C,'EPM info från ansökningar'!A:A,0),40)</f>
        <v>#N/A</v>
      </c>
      <c r="U218" t="str">
        <f>INDEX('EPM diarie'!D:F,MATCH('Godkända ansökningar'!C:C,'EPM diarie'!D:D,0),3)</f>
        <v>Lena Blomgren</v>
      </c>
    </row>
    <row r="219" spans="1:21" ht="14.25" x14ac:dyDescent="0.45">
      <c r="A219" s="34" t="s">
        <v>194</v>
      </c>
      <c r="B219" s="34" t="s">
        <v>201</v>
      </c>
      <c r="C219" s="34" t="s">
        <v>1541</v>
      </c>
      <c r="D219" s="34" t="s">
        <v>1542</v>
      </c>
      <c r="E219" s="41" t="e">
        <f>INDEX('EPM info från ansökningar'!A:AN,MATCH('Godkända ansökningar'!C:C,'EPM info från ansökningar'!A:A,0),29)</f>
        <v>#N/A</v>
      </c>
      <c r="F219" s="34" t="s">
        <v>61</v>
      </c>
      <c r="G219" s="33">
        <v>44104</v>
      </c>
      <c r="H219" s="34" t="s">
        <v>199</v>
      </c>
      <c r="I219" t="s">
        <v>165</v>
      </c>
      <c r="J219" t="e">
        <f>IF(INDEX('EPM info från ansökningar'!A:AN,MATCH('Godkända ansökningar'!C:C,'EPM info från ansökningar'!A:A,0),7)=0,"",INDEX('EPM info från ansökningar'!A:AN,MATCH('Godkända ansökningar'!C:C,'EPM info från ansökningar'!A:A,0),7))</f>
        <v>#N/A</v>
      </c>
      <c r="K219" t="e">
        <f>IF(INDEX('EPM info från ansökningar'!A:AN,MATCH('Godkända ansökningar'!C:C,'EPM info från ansökningar'!A:A,0),8)=0,"",INDEX('EPM info från ansökningar'!A:AN,MATCH('Godkända ansökningar'!C:C,'EPM info från ansökningar'!A:A,0),8))</f>
        <v>#N/A</v>
      </c>
      <c r="L219" t="e">
        <f>IF(INDEX('EPM info från ansökningar'!A:AN,MATCH('Godkända ansökningar'!C:C,'EPM info från ansökningar'!A:A,0),9)=0,"",INDEX('EPM info från ansökningar'!A:AN,MATCH('Godkända ansökningar'!C:C,'EPM info från ansökningar'!A:A,0),9))</f>
        <v>#N/A</v>
      </c>
      <c r="M219" t="e">
        <f>IF(INDEX('EPM info från ansökningar'!A:AN,MATCH('Godkända ansökningar'!C:C,'EPM info från ansökningar'!A:A,0),10)=0,"",INDEX('EPM info från ansökningar'!A:AN,MATCH('Godkända ansökningar'!C:C,'EPM info från ansökningar'!A:A,0),10))</f>
        <v>#N/A</v>
      </c>
      <c r="N219" t="e">
        <f>IF(INDEX('EPM info från ansökningar'!A:AN,MATCH('Godkända ansökningar'!C:C,'EPM info från ansökningar'!A:A,0),11)=0,"",INDEX('EPM info från ansökningar'!A:AN,MATCH('Godkända ansökningar'!C:C,'EPM info från ansökningar'!A:A,0),11))</f>
        <v>#N/A</v>
      </c>
      <c r="O219" t="e">
        <f>IF(INDEX('EPM info från ansökningar'!A:AN,MATCH('Godkända ansökningar'!C:C,'EPM info från ansökningar'!A:A,0),12)=0,"",INDEX('EPM info från ansökningar'!A:AN,MATCH('Godkända ansökningar'!C:C,'EPM info från ansökningar'!A:A,0),12))</f>
        <v>#N/A</v>
      </c>
      <c r="P219" s="63" t="e">
        <f>INDEX('EPM info från ansökningar'!A:AN,MATCH('Godkända ansökningar'!C:C,'EPM info från ansökningar'!A:A,0),33)</f>
        <v>#N/A</v>
      </c>
      <c r="Q219" s="63" t="e">
        <f>INDEX('EPM info från ansökningar'!A:AN,MATCH('Godkända ansökningar'!C:C,'EPM info från ansökningar'!A:A,0),35)</f>
        <v>#N/A</v>
      </c>
      <c r="R219" s="65" t="e">
        <f>INDEX('EPM info från ansökningar'!A:AN,MATCH('Godkända ansökningar'!C:C,'EPM info från ansökningar'!A:A,0),38)</f>
        <v>#N/A</v>
      </c>
      <c r="S219" s="65" t="e">
        <f>INDEX('EPM info från ansökningar'!A:AN,MATCH('Godkända ansökningar'!C:C,'EPM info från ansökningar'!A:A,0),39)</f>
        <v>#N/A</v>
      </c>
      <c r="T219" t="e">
        <f>INDEX('EPM info från ansökningar'!A:AN,MATCH('Godkända ansökningar'!C:C,'EPM info från ansökningar'!A:A,0),40)</f>
        <v>#N/A</v>
      </c>
      <c r="U219" t="str">
        <f>INDEX('EPM diarie'!D:F,MATCH('Godkända ansökningar'!C:C,'EPM diarie'!D:D,0),3)</f>
        <v>Bengt Nellgård</v>
      </c>
    </row>
    <row r="220" spans="1:21" ht="14.25" x14ac:dyDescent="0.45">
      <c r="A220" s="34" t="s">
        <v>194</v>
      </c>
      <c r="B220" s="34" t="s">
        <v>195</v>
      </c>
      <c r="C220" s="34" t="s">
        <v>1551</v>
      </c>
      <c r="D220" s="34" t="s">
        <v>1552</v>
      </c>
      <c r="E220" s="41" t="e">
        <f>INDEX('EPM info från ansökningar'!A:AN,MATCH('Godkända ansökningar'!C:C,'EPM info från ansökningar'!A:A,0),29)</f>
        <v>#N/A</v>
      </c>
      <c r="F220" s="34" t="s">
        <v>61</v>
      </c>
      <c r="G220" s="33">
        <v>44111</v>
      </c>
      <c r="H220" s="34" t="s">
        <v>212</v>
      </c>
      <c r="I220" t="s">
        <v>165</v>
      </c>
      <c r="J220" t="e">
        <f>IF(INDEX('EPM info från ansökningar'!A:AN,MATCH('Godkända ansökningar'!C:C,'EPM info från ansökningar'!A:A,0),7)=0,"",INDEX('EPM info från ansökningar'!A:AN,MATCH('Godkända ansökningar'!C:C,'EPM info från ansökningar'!A:A,0),7))</f>
        <v>#N/A</v>
      </c>
      <c r="K220" t="e">
        <f>IF(INDEX('EPM info från ansökningar'!A:AN,MATCH('Godkända ansökningar'!C:C,'EPM info från ansökningar'!A:A,0),8)=0,"",INDEX('EPM info från ansökningar'!A:AN,MATCH('Godkända ansökningar'!C:C,'EPM info från ansökningar'!A:A,0),8))</f>
        <v>#N/A</v>
      </c>
      <c r="L220" t="e">
        <f>IF(INDEX('EPM info från ansökningar'!A:AN,MATCH('Godkända ansökningar'!C:C,'EPM info från ansökningar'!A:A,0),9)=0,"",INDEX('EPM info från ansökningar'!A:AN,MATCH('Godkända ansökningar'!C:C,'EPM info från ansökningar'!A:A,0),9))</f>
        <v>#N/A</v>
      </c>
      <c r="M220" t="e">
        <f>IF(INDEX('EPM info från ansökningar'!A:AN,MATCH('Godkända ansökningar'!C:C,'EPM info från ansökningar'!A:A,0),10)=0,"",INDEX('EPM info från ansökningar'!A:AN,MATCH('Godkända ansökningar'!C:C,'EPM info från ansökningar'!A:A,0),10))</f>
        <v>#N/A</v>
      </c>
      <c r="N220" t="e">
        <f>IF(INDEX('EPM info från ansökningar'!A:AN,MATCH('Godkända ansökningar'!C:C,'EPM info från ansökningar'!A:A,0),11)=0,"",INDEX('EPM info från ansökningar'!A:AN,MATCH('Godkända ansökningar'!C:C,'EPM info från ansökningar'!A:A,0),11))</f>
        <v>#N/A</v>
      </c>
      <c r="O220" t="e">
        <f>IF(INDEX('EPM info från ansökningar'!A:AN,MATCH('Godkända ansökningar'!C:C,'EPM info från ansökningar'!A:A,0),12)=0,"",INDEX('EPM info från ansökningar'!A:AN,MATCH('Godkända ansökningar'!C:C,'EPM info från ansökningar'!A:A,0),12))</f>
        <v>#N/A</v>
      </c>
      <c r="P220" s="63" t="e">
        <f>INDEX('EPM info från ansökningar'!A:AN,MATCH('Godkända ansökningar'!C:C,'EPM info från ansökningar'!A:A,0),33)</f>
        <v>#N/A</v>
      </c>
      <c r="Q220" s="63" t="e">
        <f>INDEX('EPM info från ansökningar'!A:AN,MATCH('Godkända ansökningar'!C:C,'EPM info från ansökningar'!A:A,0),35)</f>
        <v>#N/A</v>
      </c>
      <c r="R220" s="65" t="e">
        <f>INDEX('EPM info från ansökningar'!A:AN,MATCH('Godkända ansökningar'!C:C,'EPM info från ansökningar'!A:A,0),38)</f>
        <v>#N/A</v>
      </c>
      <c r="S220" s="65" t="e">
        <f>INDEX('EPM info från ansökningar'!A:AN,MATCH('Godkända ansökningar'!C:C,'EPM info från ansökningar'!A:A,0),39)</f>
        <v>#N/A</v>
      </c>
      <c r="T220" t="e">
        <f>INDEX('EPM info från ansökningar'!A:AN,MATCH('Godkända ansökningar'!C:C,'EPM info från ansökningar'!A:A,0),40)</f>
        <v>#N/A</v>
      </c>
      <c r="U220" t="str">
        <f>INDEX('EPM diarie'!D:F,MATCH('Godkända ansökningar'!C:C,'EPM diarie'!D:D,0),3)</f>
        <v>Kristina Gyllensten</v>
      </c>
    </row>
    <row r="221" spans="1:21" ht="14.25" x14ac:dyDescent="0.45">
      <c r="A221" s="34" t="s">
        <v>194</v>
      </c>
      <c r="B221" s="34" t="s">
        <v>195</v>
      </c>
      <c r="C221" s="34" t="s">
        <v>1567</v>
      </c>
      <c r="D221" s="34" t="s">
        <v>1568</v>
      </c>
      <c r="E221" s="41" t="str">
        <f>INDEX('EPM info från ansökningar'!A:AN,MATCH('Godkända ansökningar'!C:C,'EPM info från ansökningar'!A:A,0),29)</f>
        <v>Ett nytt virus för människan, SARS-CoV-2, som orsakar sjukdomen COVID-19, har spridit sig runt världen på rekordfart. SARS-CoV-2 pandemin påverkar världssamhället på nästan alla nivåer och vem som helst kan bli smittad. Vi får dagligen ny information om viruset och sjukdomsförloppet och det blir allt tydligare att detta är ett virus som ger extremt olika symptombild i olika personer, alltifrån milda eller inga påvisbara symptom, till allvarlig sjukdom och död. En förklaring till detta kan finnas i generna som kodar för våra olika immunfunktioner eftersom dessa gener uppvisar en avsevärd variation mellan individer. Variation är bra på populationsnivå, och det har troligen hjälpt oss under evolutionens gång, men det ger oss olika förutsättningar att hantera infektioner på individnivå. Nyligen publicerades en studie från det brittiska tvillingregistret baserat på självrapporterade covid-19-symtom (n = 2,633) som visade att genetiska faktorer står för så mycket som 50% av variationen i hur människor hanterar en SARS CoV-2 infektion. Studien ger dock inte svar på var i vår arvsmassa (i vilka gener) dessa genetiska faktorer kodas. I det här projektet vill vi undersöka vilka genetiska faktorer, specifikt skillnader i våra immungener, som påverkar vår förmåga att hantera en SARS CoV-2 infektion.</v>
      </c>
      <c r="F221" s="34" t="s">
        <v>52</v>
      </c>
      <c r="G221" s="33">
        <v>44043</v>
      </c>
      <c r="H221" s="34" t="s">
        <v>212</v>
      </c>
      <c r="I221" t="s">
        <v>163</v>
      </c>
      <c r="J221" t="str">
        <f>IF(INDEX('EPM info från ansökningar'!A:AN,MATCH('Godkända ansökningar'!C:C,'EPM info från ansökningar'!A:A,0),7)=0,"",INDEX('EPM info från ansökningar'!A:AN,MATCH('Godkända ansökningar'!C:C,'EPM info från ansökningar'!A:A,0),7))</f>
        <v/>
      </c>
      <c r="K221" t="str">
        <f>IF(INDEX('EPM info från ansökningar'!A:AN,MATCH('Godkända ansökningar'!C:C,'EPM info från ansökningar'!A:A,0),8)=0,"",INDEX('EPM info från ansökningar'!A:AN,MATCH('Godkända ansökningar'!C:C,'EPM info från ansökningar'!A:A,0),8))</f>
        <v/>
      </c>
      <c r="L221" t="str">
        <f>IF(INDEX('EPM info från ansökningar'!A:AN,MATCH('Godkända ansökningar'!C:C,'EPM info från ansökningar'!A:A,0),9)=0,"",INDEX('EPM info från ansökningar'!A:AN,MATCH('Godkända ansökningar'!C:C,'EPM info från ansökningar'!A:A,0),9))</f>
        <v>Stockholms</v>
      </c>
      <c r="M221" t="str">
        <f>IF(INDEX('EPM info från ansökningar'!A:AN,MATCH('Godkända ansökningar'!C:C,'EPM info från ansökningar'!A:A,0),10)=0,"",INDEX('EPM info från ansökningar'!A:AN,MATCH('Godkända ansökningar'!C:C,'EPM info från ansökningar'!A:A,0),10))</f>
        <v/>
      </c>
      <c r="N221" t="str">
        <f>IF(INDEX('EPM info från ansökningar'!A:AN,MATCH('Godkända ansökningar'!C:C,'EPM info från ansökningar'!A:A,0),11)=0,"",INDEX('EPM info från ansökningar'!A:AN,MATCH('Godkända ansökningar'!C:C,'EPM info från ansökningar'!A:A,0),11))</f>
        <v/>
      </c>
      <c r="O221" t="str">
        <f>IF(INDEX('EPM info från ansökningar'!A:AN,MATCH('Godkända ansökningar'!C:C,'EPM info från ansökningar'!A:A,0),12)=0,"",INDEX('EPM info från ansökningar'!A:AN,MATCH('Godkända ansökningar'!C:C,'EPM info från ansökningar'!A:A,0),12))</f>
        <v/>
      </c>
      <c r="P221" s="63">
        <f>INDEX('EPM info från ansökningar'!A:AN,MATCH('Godkända ansökningar'!C:C,'EPM info från ansökningar'!A:A,0),33)</f>
        <v>44043</v>
      </c>
      <c r="Q221" s="63">
        <f>INDEX('EPM info från ansökningar'!A:AN,MATCH('Godkända ansökningar'!C:C,'EPM info från ansökningar'!A:A,0),35)</f>
        <v>45138</v>
      </c>
      <c r="R221" s="65">
        <f>INDEX('EPM info från ansökningar'!A:AN,MATCH('Godkända ansökningar'!C:C,'EPM info från ansökningar'!A:A,0),38)</f>
        <v>35000</v>
      </c>
      <c r="S221" s="65" t="str">
        <f>INDEX('EPM info från ansökningar'!A:AN,MATCH('Godkända ansökningar'!C:C,'EPM info från ansökningar'!A:A,0),39)</f>
        <v>Nej</v>
      </c>
      <c r="T221" t="str">
        <f>INDEX('EPM info från ansökningar'!A:AN,MATCH('Godkända ansökningar'!C:C,'EPM info från ansökningar'!A:A,0),40)</f>
        <v>Ja</v>
      </c>
      <c r="U221" t="str">
        <f>INDEX('EPM diarie'!D:F,MATCH('Godkända ansökningar'!C:C,'EPM diarie'!D:D,0),3)</f>
        <v>Gunilla Karlsson Hedestam</v>
      </c>
    </row>
    <row r="222" spans="1:21" ht="14.25" x14ac:dyDescent="0.45">
      <c r="A222" s="34" t="s">
        <v>194</v>
      </c>
      <c r="B222" s="34" t="s">
        <v>195</v>
      </c>
      <c r="C222" s="34" t="s">
        <v>1570</v>
      </c>
      <c r="D222" s="34" t="s">
        <v>1571</v>
      </c>
      <c r="E222" s="41" t="e">
        <f>INDEX('EPM info från ansökningar'!A:AN,MATCH('Godkända ansökningar'!C:C,'EPM info från ansökningar'!A:A,0),29)</f>
        <v>#N/A</v>
      </c>
      <c r="F222" s="34" t="s">
        <v>34</v>
      </c>
      <c r="G222" s="33">
        <v>44060</v>
      </c>
      <c r="H222" s="34" t="s">
        <v>199</v>
      </c>
      <c r="I222" t="s">
        <v>163</v>
      </c>
      <c r="J222" t="e">
        <f>IF(INDEX('EPM info från ansökningar'!A:AN,MATCH('Godkända ansökningar'!C:C,'EPM info från ansökningar'!A:A,0),7)=0,"",INDEX('EPM info från ansökningar'!A:AN,MATCH('Godkända ansökningar'!C:C,'EPM info från ansökningar'!A:A,0),7))</f>
        <v>#N/A</v>
      </c>
      <c r="K222" t="e">
        <f>IF(INDEX('EPM info från ansökningar'!A:AN,MATCH('Godkända ansökningar'!C:C,'EPM info från ansökningar'!A:A,0),8)=0,"",INDEX('EPM info från ansökningar'!A:AN,MATCH('Godkända ansökningar'!C:C,'EPM info från ansökningar'!A:A,0),8))</f>
        <v>#N/A</v>
      </c>
      <c r="L222" t="e">
        <f>IF(INDEX('EPM info från ansökningar'!A:AN,MATCH('Godkända ansökningar'!C:C,'EPM info från ansökningar'!A:A,0),9)=0,"",INDEX('EPM info från ansökningar'!A:AN,MATCH('Godkända ansökningar'!C:C,'EPM info från ansökningar'!A:A,0),9))</f>
        <v>#N/A</v>
      </c>
      <c r="M222" t="e">
        <f>IF(INDEX('EPM info från ansökningar'!A:AN,MATCH('Godkända ansökningar'!C:C,'EPM info från ansökningar'!A:A,0),10)=0,"",INDEX('EPM info från ansökningar'!A:AN,MATCH('Godkända ansökningar'!C:C,'EPM info från ansökningar'!A:A,0),10))</f>
        <v>#N/A</v>
      </c>
      <c r="N222" t="e">
        <f>IF(INDEX('EPM info från ansökningar'!A:AN,MATCH('Godkända ansökningar'!C:C,'EPM info från ansökningar'!A:A,0),11)=0,"",INDEX('EPM info från ansökningar'!A:AN,MATCH('Godkända ansökningar'!C:C,'EPM info från ansökningar'!A:A,0),11))</f>
        <v>#N/A</v>
      </c>
      <c r="O222" t="e">
        <f>IF(INDEX('EPM info från ansökningar'!A:AN,MATCH('Godkända ansökningar'!C:C,'EPM info från ansökningar'!A:A,0),12)=0,"",INDEX('EPM info från ansökningar'!A:AN,MATCH('Godkända ansökningar'!C:C,'EPM info från ansökningar'!A:A,0),12))</f>
        <v>#N/A</v>
      </c>
      <c r="P222" s="63" t="e">
        <f>INDEX('EPM info från ansökningar'!A:AN,MATCH('Godkända ansökningar'!C:C,'EPM info från ansökningar'!A:A,0),33)</f>
        <v>#N/A</v>
      </c>
      <c r="Q222" s="63" t="e">
        <f>INDEX('EPM info från ansökningar'!A:AN,MATCH('Godkända ansökningar'!C:C,'EPM info från ansökningar'!A:A,0),35)</f>
        <v>#N/A</v>
      </c>
      <c r="R222" s="65" t="e">
        <f>INDEX('EPM info från ansökningar'!A:AN,MATCH('Godkända ansökningar'!C:C,'EPM info från ansökningar'!A:A,0),38)</f>
        <v>#N/A</v>
      </c>
      <c r="S222" s="65" t="e">
        <f>INDEX('EPM info från ansökningar'!A:AN,MATCH('Godkända ansökningar'!C:C,'EPM info från ansökningar'!A:A,0),39)</f>
        <v>#N/A</v>
      </c>
      <c r="T222" t="e">
        <f>INDEX('EPM info från ansökningar'!A:AN,MATCH('Godkända ansökningar'!C:C,'EPM info från ansökningar'!A:A,0),40)</f>
        <v>#N/A</v>
      </c>
      <c r="U222" t="str">
        <f>INDEX('EPM diarie'!D:F,MATCH('Godkända ansökningar'!C:C,'EPM diarie'!D:D,0),3)</f>
        <v>Pernilla Darlington</v>
      </c>
    </row>
    <row r="223" spans="1:21" ht="14.25" x14ac:dyDescent="0.45">
      <c r="A223" s="34" t="s">
        <v>194</v>
      </c>
      <c r="B223" s="34" t="s">
        <v>201</v>
      </c>
      <c r="C223" s="34" t="s">
        <v>1579</v>
      </c>
      <c r="D223" s="34" t="s">
        <v>1580</v>
      </c>
      <c r="E223" s="41" t="e">
        <f>INDEX('EPM info från ansökningar'!A:AN,MATCH('Godkända ansökningar'!C:C,'EPM info från ansökningar'!A:A,0),29)</f>
        <v>#N/A</v>
      </c>
      <c r="F223" s="34" t="s">
        <v>34</v>
      </c>
      <c r="G223" s="33">
        <v>44111</v>
      </c>
      <c r="H223" s="34" t="s">
        <v>212</v>
      </c>
      <c r="I223" t="s">
        <v>163</v>
      </c>
      <c r="J223" t="e">
        <f>IF(INDEX('EPM info från ansökningar'!A:AN,MATCH('Godkända ansökningar'!C:C,'EPM info från ansökningar'!A:A,0),7)=0,"",INDEX('EPM info från ansökningar'!A:AN,MATCH('Godkända ansökningar'!C:C,'EPM info från ansökningar'!A:A,0),7))</f>
        <v>#N/A</v>
      </c>
      <c r="K223" t="e">
        <f>IF(INDEX('EPM info från ansökningar'!A:AN,MATCH('Godkända ansökningar'!C:C,'EPM info från ansökningar'!A:A,0),8)=0,"",INDEX('EPM info från ansökningar'!A:AN,MATCH('Godkända ansökningar'!C:C,'EPM info från ansökningar'!A:A,0),8))</f>
        <v>#N/A</v>
      </c>
      <c r="L223" t="e">
        <f>IF(INDEX('EPM info från ansökningar'!A:AN,MATCH('Godkända ansökningar'!C:C,'EPM info från ansökningar'!A:A,0),9)=0,"",INDEX('EPM info från ansökningar'!A:AN,MATCH('Godkända ansökningar'!C:C,'EPM info från ansökningar'!A:A,0),9))</f>
        <v>#N/A</v>
      </c>
      <c r="M223" t="e">
        <f>IF(INDEX('EPM info från ansökningar'!A:AN,MATCH('Godkända ansökningar'!C:C,'EPM info från ansökningar'!A:A,0),10)=0,"",INDEX('EPM info från ansökningar'!A:AN,MATCH('Godkända ansökningar'!C:C,'EPM info från ansökningar'!A:A,0),10))</f>
        <v>#N/A</v>
      </c>
      <c r="N223" t="e">
        <f>IF(INDEX('EPM info från ansökningar'!A:AN,MATCH('Godkända ansökningar'!C:C,'EPM info från ansökningar'!A:A,0),11)=0,"",INDEX('EPM info från ansökningar'!A:AN,MATCH('Godkända ansökningar'!C:C,'EPM info från ansökningar'!A:A,0),11))</f>
        <v>#N/A</v>
      </c>
      <c r="O223" t="e">
        <f>IF(INDEX('EPM info från ansökningar'!A:AN,MATCH('Godkända ansökningar'!C:C,'EPM info från ansökningar'!A:A,0),12)=0,"",INDEX('EPM info från ansökningar'!A:AN,MATCH('Godkända ansökningar'!C:C,'EPM info från ansökningar'!A:A,0),12))</f>
        <v>#N/A</v>
      </c>
      <c r="P223" s="63" t="e">
        <f>INDEX('EPM info från ansökningar'!A:AN,MATCH('Godkända ansökningar'!C:C,'EPM info från ansökningar'!A:A,0),33)</f>
        <v>#N/A</v>
      </c>
      <c r="Q223" s="63" t="e">
        <f>INDEX('EPM info från ansökningar'!A:AN,MATCH('Godkända ansökningar'!C:C,'EPM info från ansökningar'!A:A,0),35)</f>
        <v>#N/A</v>
      </c>
      <c r="R223" s="65" t="e">
        <f>INDEX('EPM info från ansökningar'!A:AN,MATCH('Godkända ansökningar'!C:C,'EPM info från ansökningar'!A:A,0),38)</f>
        <v>#N/A</v>
      </c>
      <c r="S223" s="65" t="e">
        <f>INDEX('EPM info från ansökningar'!A:AN,MATCH('Godkända ansökningar'!C:C,'EPM info från ansökningar'!A:A,0),39)</f>
        <v>#N/A</v>
      </c>
      <c r="T223" t="e">
        <f>INDEX('EPM info från ansökningar'!A:AN,MATCH('Godkända ansökningar'!C:C,'EPM info från ansökningar'!A:A,0),40)</f>
        <v>#N/A</v>
      </c>
      <c r="U223" t="str">
        <f>INDEX('EPM diarie'!D:F,MATCH('Godkända ansökningar'!C:C,'EPM diarie'!D:D,0),3)</f>
        <v>Carolin Nymark</v>
      </c>
    </row>
    <row r="224" spans="1:21" ht="14.25" x14ac:dyDescent="0.45">
      <c r="A224" s="34" t="s">
        <v>194</v>
      </c>
      <c r="B224" s="34" t="s">
        <v>195</v>
      </c>
      <c r="C224" s="34" t="s">
        <v>1585</v>
      </c>
      <c r="D224" s="34" t="s">
        <v>1586</v>
      </c>
      <c r="E224" s="41" t="e">
        <f>INDEX('EPM info från ansökningar'!A:AN,MATCH('Godkända ansökningar'!C:C,'EPM info från ansökningar'!A:A,0),29)</f>
        <v>#N/A</v>
      </c>
      <c r="F224" s="34" t="s">
        <v>61</v>
      </c>
      <c r="G224" s="33">
        <v>44055</v>
      </c>
      <c r="H224" s="34" t="s">
        <v>199</v>
      </c>
      <c r="I224" t="s">
        <v>165</v>
      </c>
      <c r="J224" t="e">
        <f>IF(INDEX('EPM info från ansökningar'!A:AN,MATCH('Godkända ansökningar'!C:C,'EPM info från ansökningar'!A:A,0),7)=0,"",INDEX('EPM info från ansökningar'!A:AN,MATCH('Godkända ansökningar'!C:C,'EPM info från ansökningar'!A:A,0),7))</f>
        <v>#N/A</v>
      </c>
      <c r="K224" t="e">
        <f>IF(INDEX('EPM info från ansökningar'!A:AN,MATCH('Godkända ansökningar'!C:C,'EPM info från ansökningar'!A:A,0),8)=0,"",INDEX('EPM info från ansökningar'!A:AN,MATCH('Godkända ansökningar'!C:C,'EPM info från ansökningar'!A:A,0),8))</f>
        <v>#N/A</v>
      </c>
      <c r="L224" t="e">
        <f>IF(INDEX('EPM info från ansökningar'!A:AN,MATCH('Godkända ansökningar'!C:C,'EPM info från ansökningar'!A:A,0),9)=0,"",INDEX('EPM info från ansökningar'!A:AN,MATCH('Godkända ansökningar'!C:C,'EPM info från ansökningar'!A:A,0),9))</f>
        <v>#N/A</v>
      </c>
      <c r="M224" t="e">
        <f>IF(INDEX('EPM info från ansökningar'!A:AN,MATCH('Godkända ansökningar'!C:C,'EPM info från ansökningar'!A:A,0),10)=0,"",INDEX('EPM info från ansökningar'!A:AN,MATCH('Godkända ansökningar'!C:C,'EPM info från ansökningar'!A:A,0),10))</f>
        <v>#N/A</v>
      </c>
      <c r="N224" t="e">
        <f>IF(INDEX('EPM info från ansökningar'!A:AN,MATCH('Godkända ansökningar'!C:C,'EPM info från ansökningar'!A:A,0),11)=0,"",INDEX('EPM info från ansökningar'!A:AN,MATCH('Godkända ansökningar'!C:C,'EPM info från ansökningar'!A:A,0),11))</f>
        <v>#N/A</v>
      </c>
      <c r="O224" t="e">
        <f>IF(INDEX('EPM info från ansökningar'!A:AN,MATCH('Godkända ansökningar'!C:C,'EPM info från ansökningar'!A:A,0),12)=0,"",INDEX('EPM info från ansökningar'!A:AN,MATCH('Godkända ansökningar'!C:C,'EPM info från ansökningar'!A:A,0),12))</f>
        <v>#N/A</v>
      </c>
      <c r="P224" s="63" t="e">
        <f>INDEX('EPM info från ansökningar'!A:AN,MATCH('Godkända ansökningar'!C:C,'EPM info från ansökningar'!A:A,0),33)</f>
        <v>#N/A</v>
      </c>
      <c r="Q224" s="63" t="e">
        <f>INDEX('EPM info från ansökningar'!A:AN,MATCH('Godkända ansökningar'!C:C,'EPM info från ansökningar'!A:A,0),35)</f>
        <v>#N/A</v>
      </c>
      <c r="R224" s="65" t="e">
        <f>INDEX('EPM info från ansökningar'!A:AN,MATCH('Godkända ansökningar'!C:C,'EPM info från ansökningar'!A:A,0),38)</f>
        <v>#N/A</v>
      </c>
      <c r="S224" s="65" t="e">
        <f>INDEX('EPM info från ansökningar'!A:AN,MATCH('Godkända ansökningar'!C:C,'EPM info från ansökningar'!A:A,0),39)</f>
        <v>#N/A</v>
      </c>
      <c r="T224" t="e">
        <f>INDEX('EPM info från ansökningar'!A:AN,MATCH('Godkända ansökningar'!C:C,'EPM info från ansökningar'!A:A,0),40)</f>
        <v>#N/A</v>
      </c>
      <c r="U224" t="str">
        <f>INDEX('EPM diarie'!D:F,MATCH('Godkända ansökningar'!C:C,'EPM diarie'!D:D,0),3)</f>
        <v>Gudný Stella Gudnadóttir</v>
      </c>
    </row>
    <row r="225" spans="1:21" ht="14.25" x14ac:dyDescent="0.45">
      <c r="A225" s="34" t="s">
        <v>194</v>
      </c>
      <c r="B225" s="34" t="s">
        <v>227</v>
      </c>
      <c r="C225" s="34" t="s">
        <v>1588</v>
      </c>
      <c r="D225" s="34" t="s">
        <v>1589</v>
      </c>
      <c r="E225" s="41" t="e">
        <f>INDEX('EPM info från ansökningar'!A:AN,MATCH('Godkända ansökningar'!C:C,'EPM info från ansökningar'!A:A,0),29)</f>
        <v>#N/A</v>
      </c>
      <c r="F225" s="34" t="s">
        <v>1591</v>
      </c>
      <c r="G225" s="33">
        <v>44089</v>
      </c>
      <c r="H225" s="34" t="s">
        <v>212</v>
      </c>
      <c r="I225" t="s">
        <v>161</v>
      </c>
      <c r="J225" t="e">
        <f>IF(INDEX('EPM info från ansökningar'!A:AN,MATCH('Godkända ansökningar'!C:C,'EPM info från ansökningar'!A:A,0),7)=0,"",INDEX('EPM info från ansökningar'!A:AN,MATCH('Godkända ansökningar'!C:C,'EPM info från ansökningar'!A:A,0),7))</f>
        <v>#N/A</v>
      </c>
      <c r="K225" t="e">
        <f>IF(INDEX('EPM info från ansökningar'!A:AN,MATCH('Godkända ansökningar'!C:C,'EPM info från ansökningar'!A:A,0),8)=0,"",INDEX('EPM info från ansökningar'!A:AN,MATCH('Godkända ansökningar'!C:C,'EPM info från ansökningar'!A:A,0),8))</f>
        <v>#N/A</v>
      </c>
      <c r="L225" t="e">
        <f>IF(INDEX('EPM info från ansökningar'!A:AN,MATCH('Godkända ansökningar'!C:C,'EPM info från ansökningar'!A:A,0),9)=0,"",INDEX('EPM info från ansökningar'!A:AN,MATCH('Godkända ansökningar'!C:C,'EPM info från ansökningar'!A:A,0),9))</f>
        <v>#N/A</v>
      </c>
      <c r="M225" t="e">
        <f>IF(INDEX('EPM info från ansökningar'!A:AN,MATCH('Godkända ansökningar'!C:C,'EPM info från ansökningar'!A:A,0),10)=0,"",INDEX('EPM info från ansökningar'!A:AN,MATCH('Godkända ansökningar'!C:C,'EPM info från ansökningar'!A:A,0),10))</f>
        <v>#N/A</v>
      </c>
      <c r="N225" t="e">
        <f>IF(INDEX('EPM info från ansökningar'!A:AN,MATCH('Godkända ansökningar'!C:C,'EPM info från ansökningar'!A:A,0),11)=0,"",INDEX('EPM info från ansökningar'!A:AN,MATCH('Godkända ansökningar'!C:C,'EPM info från ansökningar'!A:A,0),11))</f>
        <v>#N/A</v>
      </c>
      <c r="O225" t="e">
        <f>IF(INDEX('EPM info från ansökningar'!A:AN,MATCH('Godkända ansökningar'!C:C,'EPM info från ansökningar'!A:A,0),12)=0,"",INDEX('EPM info från ansökningar'!A:AN,MATCH('Godkända ansökningar'!C:C,'EPM info från ansökningar'!A:A,0),12))</f>
        <v>#N/A</v>
      </c>
      <c r="P225" s="63" t="e">
        <f>INDEX('EPM info från ansökningar'!A:AN,MATCH('Godkända ansökningar'!C:C,'EPM info från ansökningar'!A:A,0),33)</f>
        <v>#N/A</v>
      </c>
      <c r="Q225" s="63" t="e">
        <f>INDEX('EPM info från ansökningar'!A:AN,MATCH('Godkända ansökningar'!C:C,'EPM info från ansökningar'!A:A,0),35)</f>
        <v>#N/A</v>
      </c>
      <c r="R225" s="65" t="e">
        <f>INDEX('EPM info från ansökningar'!A:AN,MATCH('Godkända ansökningar'!C:C,'EPM info från ansökningar'!A:A,0),38)</f>
        <v>#N/A</v>
      </c>
      <c r="S225" s="65" t="e">
        <f>INDEX('EPM info från ansökningar'!A:AN,MATCH('Godkända ansökningar'!C:C,'EPM info från ansökningar'!A:A,0),39)</f>
        <v>#N/A</v>
      </c>
      <c r="T225" t="e">
        <f>INDEX('EPM info från ansökningar'!A:AN,MATCH('Godkända ansökningar'!C:C,'EPM info från ansökningar'!A:A,0),40)</f>
        <v>#N/A</v>
      </c>
      <c r="U225" t="str">
        <f>INDEX('EPM diarie'!D:F,MATCH('Godkända ansökningar'!C:C,'EPM diarie'!D:D,0),3)</f>
        <v>Anne Lindberg</v>
      </c>
    </row>
    <row r="226" spans="1:21" ht="14.25" x14ac:dyDescent="0.45">
      <c r="A226" s="34" t="s">
        <v>194</v>
      </c>
      <c r="B226" s="34" t="s">
        <v>201</v>
      </c>
      <c r="C226" s="34" t="s">
        <v>1592</v>
      </c>
      <c r="D226" s="34" t="s">
        <v>1593</v>
      </c>
      <c r="E226" s="41" t="e">
        <f>INDEX('EPM info från ansökningar'!A:AN,MATCH('Godkända ansökningar'!C:C,'EPM info från ansökningar'!A:A,0),29)</f>
        <v>#N/A</v>
      </c>
      <c r="F226" s="34" t="s">
        <v>792</v>
      </c>
      <c r="G226" s="33">
        <v>44090</v>
      </c>
      <c r="H226" s="34" t="s">
        <v>212</v>
      </c>
      <c r="I226" t="s">
        <v>161</v>
      </c>
      <c r="J226" t="e">
        <f>IF(INDEX('EPM info från ansökningar'!A:AN,MATCH('Godkända ansökningar'!C:C,'EPM info från ansökningar'!A:A,0),7)=0,"",INDEX('EPM info från ansökningar'!A:AN,MATCH('Godkända ansökningar'!C:C,'EPM info från ansökningar'!A:A,0),7))</f>
        <v>#N/A</v>
      </c>
      <c r="K226" t="e">
        <f>IF(INDEX('EPM info från ansökningar'!A:AN,MATCH('Godkända ansökningar'!C:C,'EPM info från ansökningar'!A:A,0),8)=0,"",INDEX('EPM info från ansökningar'!A:AN,MATCH('Godkända ansökningar'!C:C,'EPM info från ansökningar'!A:A,0),8))</f>
        <v>#N/A</v>
      </c>
      <c r="L226" t="e">
        <f>IF(INDEX('EPM info från ansökningar'!A:AN,MATCH('Godkända ansökningar'!C:C,'EPM info från ansökningar'!A:A,0),9)=0,"",INDEX('EPM info från ansökningar'!A:AN,MATCH('Godkända ansökningar'!C:C,'EPM info från ansökningar'!A:A,0),9))</f>
        <v>#N/A</v>
      </c>
      <c r="M226" t="e">
        <f>IF(INDEX('EPM info från ansökningar'!A:AN,MATCH('Godkända ansökningar'!C:C,'EPM info från ansökningar'!A:A,0),10)=0,"",INDEX('EPM info från ansökningar'!A:AN,MATCH('Godkända ansökningar'!C:C,'EPM info från ansökningar'!A:A,0),10))</f>
        <v>#N/A</v>
      </c>
      <c r="N226" t="e">
        <f>IF(INDEX('EPM info från ansökningar'!A:AN,MATCH('Godkända ansökningar'!C:C,'EPM info från ansökningar'!A:A,0),11)=0,"",INDEX('EPM info från ansökningar'!A:AN,MATCH('Godkända ansökningar'!C:C,'EPM info från ansökningar'!A:A,0),11))</f>
        <v>#N/A</v>
      </c>
      <c r="O226" t="e">
        <f>IF(INDEX('EPM info från ansökningar'!A:AN,MATCH('Godkända ansökningar'!C:C,'EPM info från ansökningar'!A:A,0),12)=0,"",INDEX('EPM info från ansökningar'!A:AN,MATCH('Godkända ansökningar'!C:C,'EPM info från ansökningar'!A:A,0),12))</f>
        <v>#N/A</v>
      </c>
      <c r="P226" s="63" t="e">
        <f>INDEX('EPM info från ansökningar'!A:AN,MATCH('Godkända ansökningar'!C:C,'EPM info från ansökningar'!A:A,0),33)</f>
        <v>#N/A</v>
      </c>
      <c r="Q226" s="63" t="e">
        <f>INDEX('EPM info från ansökningar'!A:AN,MATCH('Godkända ansökningar'!C:C,'EPM info från ansökningar'!A:A,0),35)</f>
        <v>#N/A</v>
      </c>
      <c r="R226" s="65" t="e">
        <f>INDEX('EPM info från ansökningar'!A:AN,MATCH('Godkända ansökningar'!C:C,'EPM info från ansökningar'!A:A,0),38)</f>
        <v>#N/A</v>
      </c>
      <c r="S226" s="65" t="e">
        <f>INDEX('EPM info från ansökningar'!A:AN,MATCH('Godkända ansökningar'!C:C,'EPM info från ansökningar'!A:A,0),39)</f>
        <v>#N/A</v>
      </c>
      <c r="T226" t="e">
        <f>INDEX('EPM info från ansökningar'!A:AN,MATCH('Godkända ansökningar'!C:C,'EPM info från ansökningar'!A:A,0),40)</f>
        <v>#N/A</v>
      </c>
      <c r="U226" t="str">
        <f>INDEX('EPM diarie'!D:F,MATCH('Godkända ansökningar'!C:C,'EPM diarie'!D:D,0),3)</f>
        <v>Micael Widerström</v>
      </c>
    </row>
    <row r="227" spans="1:21" ht="14.25" x14ac:dyDescent="0.45">
      <c r="A227" s="34" t="s">
        <v>194</v>
      </c>
      <c r="B227" s="34" t="s">
        <v>201</v>
      </c>
      <c r="C227" s="34" t="s">
        <v>1595</v>
      </c>
      <c r="D227" s="34" t="s">
        <v>1596</v>
      </c>
      <c r="E227" s="41" t="str">
        <f>INDEX('EPM info från ansökningar'!A:AN,MATCH('Godkända ansökningar'!C:C,'EPM info från ansökningar'!A:A,0),29)</f>
        <v>COVID-19 är en infektion som drabbar människor olika och det är fortfarande oklart varför män drabbas värre än kvinnor. En hypotes rör manliga könshormoner  som kan påverka immunförsvaret alternativt 
att testosteron kan underlätta virustransport in i cellen.
I denna studie vill vi undersöka om det finns ett samband mellan längdförhållandet av  pek-och ringfinger, en markör för testosteronpåverkan under fosterlivet, och svårighetsgraden av COVID-19. I slutet av första trimestern under fosterlivet medför de relativa mängderna testosteronoch östrogen organisatoriska förändringar i många organsystem. Testosteron/östrogenförhållandet fångas i de relativa längderna av pekfingret (digit 2) och ringfingret (digit 4) så att ett långt ringfinger relativt pekfingret indikerar mer testosteronpåverkan under fosterlivet, dvs lågt värde på 
fingerkvoten 2D:4D. Män tenderar att ha lägre kvot än kvinnor. Tidigare studier har visat samband mellan fingerkvoten och inflammationsmarkörer, inklusive  fibrinogen. Vår hypotes är därför att låg fingerkvot (högt testosteronunder fosterlivet) är kopplat till nedsatt immunförsvar och svårighetsgrad av COVID-19.
200 patienter (män och kvinnor)  som har vårdats för COVID-19 och lika många kontroller kommer att ingå i studien. Patienterna kommer att informeras i samband med utrskrivning från sjukhuset. 
Kontrollerna rekryteras via Statens Personadressregister utifrån ålder och bostadsadress.
Forskningspersonerna  kommer att undersökas vid ett tillfälle på Kvinnohälsan, Karolinska Universitetssjukhuset, Solna. De lämnar fasteblodprov och urinprov för analys av hormoner, metabola 
markörer och  immunologiska parametrar. Vidare fotokopieras händerna för mätning av fingerkvoten på höger och vänster hand.
Fingerkvoten kommer att relaterastill antalet sjukhusdagar som är det primära utfallsmåttet. Vidare till behov av intensivvård, respiratorvårdeller syrgasbehandling, samt gradenav symtom och 
laboratorievärdenunder vårdtiden. Blodprovsanalyser av hormoner, metabola markörer och immunologiska parametrar efter vårdtidenkommer också att relaterastill svårighetsgradav COVID-19.
Studien förväntas leda till ökad kunskap om betydelsen av testosteron för COVID-19 och kan vara underlag för utveckling av behandlingsalternativ. Vidare kan fingerkvoten möjligen utgöra en markör för prognos av sjukdomen.</v>
      </c>
      <c r="F227" s="34" t="s">
        <v>34</v>
      </c>
      <c r="G227" s="33">
        <v>44040</v>
      </c>
      <c r="H227" s="34" t="s">
        <v>212</v>
      </c>
      <c r="I227" t="s">
        <v>163</v>
      </c>
      <c r="J227" t="str">
        <f>IF(INDEX('EPM info från ansökningar'!A:AN,MATCH('Godkända ansökningar'!C:C,'EPM info från ansökningar'!A:A,0),7)=0,"",INDEX('EPM info från ansökningar'!A:AN,MATCH('Godkända ansökningar'!C:C,'EPM info från ansökningar'!A:A,0),7))</f>
        <v/>
      </c>
      <c r="K227" t="str">
        <f>IF(INDEX('EPM info från ansökningar'!A:AN,MATCH('Godkända ansökningar'!C:C,'EPM info från ansökningar'!A:A,0),8)=0,"",INDEX('EPM info från ansökningar'!A:AN,MATCH('Godkända ansökningar'!C:C,'EPM info från ansökningar'!A:A,0),8))</f>
        <v/>
      </c>
      <c r="L227" t="str">
        <f>IF(INDEX('EPM info från ansökningar'!A:AN,MATCH('Godkända ansökningar'!C:C,'EPM info från ansökningar'!A:A,0),9)=0,"",INDEX('EPM info från ansökningar'!A:AN,MATCH('Godkända ansökningar'!C:C,'EPM info från ansökningar'!A:A,0),9))</f>
        <v>Stockholms</v>
      </c>
      <c r="M227" t="str">
        <f>IF(INDEX('EPM info från ansökningar'!A:AN,MATCH('Godkända ansökningar'!C:C,'EPM info från ansökningar'!A:A,0),10)=0,"",INDEX('EPM info från ansökningar'!A:AN,MATCH('Godkända ansökningar'!C:C,'EPM info från ansökningar'!A:A,0),10))</f>
        <v/>
      </c>
      <c r="N227" t="str">
        <f>IF(INDEX('EPM info från ansökningar'!A:AN,MATCH('Godkända ansökningar'!C:C,'EPM info från ansökningar'!A:A,0),11)=0,"",INDEX('EPM info från ansökningar'!A:AN,MATCH('Godkända ansökningar'!C:C,'EPM info från ansökningar'!A:A,0),11))</f>
        <v/>
      </c>
      <c r="O227" t="str">
        <f>IF(INDEX('EPM info från ansökningar'!A:AN,MATCH('Godkända ansökningar'!C:C,'EPM info från ansökningar'!A:A,0),12)=0,"",INDEX('EPM info från ansökningar'!A:AN,MATCH('Godkända ansökningar'!C:C,'EPM info från ansökningar'!A:A,0),12))</f>
        <v/>
      </c>
      <c r="P227" s="63">
        <f>INDEX('EPM info från ansökningar'!A:AN,MATCH('Godkända ansökningar'!C:C,'EPM info från ansökningar'!A:A,0),33)</f>
        <v>44040</v>
      </c>
      <c r="Q227" s="63">
        <f>INDEX('EPM info från ansökningar'!A:AN,MATCH('Godkända ansökningar'!C:C,'EPM info från ansökningar'!A:A,0),35)</f>
        <v>44196</v>
      </c>
      <c r="R227" s="65">
        <f>INDEX('EPM info från ansökningar'!A:AN,MATCH('Godkända ansökningar'!C:C,'EPM info från ansökningar'!A:A,0),38)</f>
        <v>400</v>
      </c>
      <c r="S227" s="65" t="str">
        <f>INDEX('EPM info från ansökningar'!A:AN,MATCH('Godkända ansökningar'!C:C,'EPM info från ansökningar'!A:A,0),39)</f>
        <v>Nej</v>
      </c>
      <c r="T227" t="str">
        <f>INDEX('EPM info från ansökningar'!A:AN,MATCH('Godkända ansökningar'!C:C,'EPM info från ansökningar'!A:A,0),40)</f>
        <v>Nej</v>
      </c>
      <c r="U227" t="str">
        <f>INDEX('EPM diarie'!D:F,MATCH('Godkända ansökningar'!C:C,'EPM diarie'!D:D,0),3)</f>
        <v>Angelica Lindén Hirschberg</v>
      </c>
    </row>
    <row r="228" spans="1:21" ht="14.25" x14ac:dyDescent="0.45">
      <c r="A228" s="34" t="s">
        <v>194</v>
      </c>
      <c r="B228" s="34" t="s">
        <v>195</v>
      </c>
      <c r="C228" s="34" t="s">
        <v>1620</v>
      </c>
      <c r="D228" s="34" t="s">
        <v>1621</v>
      </c>
      <c r="E228" s="41" t="e">
        <f>INDEX('EPM info från ansökningar'!A:AN,MATCH('Godkända ansökningar'!C:C,'EPM info från ansökningar'!A:A,0),29)</f>
        <v>#N/A</v>
      </c>
      <c r="F228" s="34" t="s">
        <v>157</v>
      </c>
      <c r="G228" s="33">
        <v>44109</v>
      </c>
      <c r="H228" s="34" t="s">
        <v>199</v>
      </c>
      <c r="I228" t="s">
        <v>162</v>
      </c>
      <c r="J228" t="e">
        <f>IF(INDEX('EPM info från ansökningar'!A:AN,MATCH('Godkända ansökningar'!C:C,'EPM info från ansökningar'!A:A,0),7)=0,"",INDEX('EPM info från ansökningar'!A:AN,MATCH('Godkända ansökningar'!C:C,'EPM info från ansökningar'!A:A,0),7))</f>
        <v>#N/A</v>
      </c>
      <c r="K228" t="e">
        <f>IF(INDEX('EPM info från ansökningar'!A:AN,MATCH('Godkända ansökningar'!C:C,'EPM info från ansökningar'!A:A,0),8)=0,"",INDEX('EPM info från ansökningar'!A:AN,MATCH('Godkända ansökningar'!C:C,'EPM info från ansökningar'!A:A,0),8))</f>
        <v>#N/A</v>
      </c>
      <c r="L228" t="e">
        <f>IF(INDEX('EPM info från ansökningar'!A:AN,MATCH('Godkända ansökningar'!C:C,'EPM info från ansökningar'!A:A,0),9)=0,"",INDEX('EPM info från ansökningar'!A:AN,MATCH('Godkända ansökningar'!C:C,'EPM info från ansökningar'!A:A,0),9))</f>
        <v>#N/A</v>
      </c>
      <c r="M228" t="e">
        <f>IF(INDEX('EPM info från ansökningar'!A:AN,MATCH('Godkända ansökningar'!C:C,'EPM info från ansökningar'!A:A,0),10)=0,"",INDEX('EPM info från ansökningar'!A:AN,MATCH('Godkända ansökningar'!C:C,'EPM info från ansökningar'!A:A,0),10))</f>
        <v>#N/A</v>
      </c>
      <c r="N228" t="e">
        <f>IF(INDEX('EPM info från ansökningar'!A:AN,MATCH('Godkända ansökningar'!C:C,'EPM info från ansökningar'!A:A,0),11)=0,"",INDEX('EPM info från ansökningar'!A:AN,MATCH('Godkända ansökningar'!C:C,'EPM info från ansökningar'!A:A,0),11))</f>
        <v>#N/A</v>
      </c>
      <c r="O228" t="e">
        <f>IF(INDEX('EPM info från ansökningar'!A:AN,MATCH('Godkända ansökningar'!C:C,'EPM info från ansökningar'!A:A,0),12)=0,"",INDEX('EPM info från ansökningar'!A:AN,MATCH('Godkända ansökningar'!C:C,'EPM info från ansökningar'!A:A,0),12))</f>
        <v>#N/A</v>
      </c>
      <c r="P228" s="63" t="e">
        <f>INDEX('EPM info från ansökningar'!A:AN,MATCH('Godkända ansökningar'!C:C,'EPM info från ansökningar'!A:A,0),33)</f>
        <v>#N/A</v>
      </c>
      <c r="Q228" s="63" t="e">
        <f>INDEX('EPM info från ansökningar'!A:AN,MATCH('Godkända ansökningar'!C:C,'EPM info från ansökningar'!A:A,0),35)</f>
        <v>#N/A</v>
      </c>
      <c r="R228" s="65" t="e">
        <f>INDEX('EPM info från ansökningar'!A:AN,MATCH('Godkända ansökningar'!C:C,'EPM info från ansökningar'!A:A,0),38)</f>
        <v>#N/A</v>
      </c>
      <c r="S228" s="65" t="e">
        <f>INDEX('EPM info från ansökningar'!A:AN,MATCH('Godkända ansökningar'!C:C,'EPM info från ansökningar'!A:A,0),39)</f>
        <v>#N/A</v>
      </c>
      <c r="T228" t="e">
        <f>INDEX('EPM info från ansökningar'!A:AN,MATCH('Godkända ansökningar'!C:C,'EPM info från ansökningar'!A:A,0),40)</f>
        <v>#N/A</v>
      </c>
      <c r="U228" t="str">
        <f>INDEX('EPM diarie'!D:F,MATCH('Godkända ansökningar'!C:C,'EPM diarie'!D:D,0),3)</f>
        <v>Mats Martinell</v>
      </c>
    </row>
    <row r="229" spans="1:21" ht="14.25" x14ac:dyDescent="0.45">
      <c r="A229" s="34" t="s">
        <v>194</v>
      </c>
      <c r="B229" s="34" t="s">
        <v>195</v>
      </c>
      <c r="C229" s="34" t="s">
        <v>1636</v>
      </c>
      <c r="D229" s="34" t="s">
        <v>1637</v>
      </c>
      <c r="E229" s="41" t="str">
        <f>INDEX('EPM info från ansökningar'!A:AN,MATCH('Godkända ansökningar'!C:C,'EPM info från ansökningar'!A:A,0),29)</f>
        <v>Sedan december 2019 har ett nytt coronavirus, Severe Acute Respiratory Syndrome coronavirus 2 (SARS-CoV-2), spridit sig till stora delar av världen och klassificeras nu som en pandemi. Sjukdomen som SARS-CoV-2 ger upphov till kallas coronavirus disease (COVID-19). Dess svårighetsgrad varierar från mycket milda symptom från övre luftvägarna, till svår viral pneumoni med respiratorisk svikt. Orsaken till denna stora variation i svårighetsgrad är okänd och föremål för intensiva forskningsinsatser internationellt. Det finns studier som tyder på att levande försvagade vacciner, t.ex. MPR mot mässling, påssjuka och röda hund, kan ge ett ospecifikt skydd mot andra infektioner, utöver de som vaccinet är riktat mot. Således skulle en nyligen genomförd vaccination med MPR-vaccin potentiellt kunna skydda mot infektion med SARS-CoV-2 eller mot svårt förlopp vid COVID-19. 
I samband med ett mässlingsutbrott i Göteborg under 2018, uppmärksammades en bristande immunitet mot mässling bland sjukvårdspersonal i Västra Götalandsregionen (VGR), framförallt bland personer födda mellan 1960–1981. Detta resulterade i att anställda födda mellan 1960–1981, och med osäker immunitet mot mässling, erbjöds MPR-vaccination via sin arbetsplats. Under 2020 erbjöds även sjukvårdpersonalen i VGR kostnadsfri provtagning för SARS-CoV-2 vid luftvägssymtom. 
Syftet med vårt projekt är att undersöka om nyligen genomgången MPR-vaccination skyddar mot SARS-CoV-2 eller mot svårt förlopp vid COVID-19. Skillnaden i andelen anställda som testats positivt för SARS-CoV-2 under 2020 bland MPR-vaccinerade och icke-vaccinerade kommer att jämföras. Vidare kommer även svårighetsgraden av eventuella COVID-19-symtom i de två grupperna att belysas. Uppgifter om övriga riskfaktorer för svår COVID-19 kommer inhämtas och analyser justeras utifrån dessa. Studiens resultat kommer att kunna bidra till kunskapen kring huruvida MPR-vaccination kan skydda mot COVID-19, vilket kan ha stor betydelse under den fortsatta pandemin innan ett virusspecifikt vaccin blir tillgängligt.
* Förändring vid komplettering till etikansökan.</v>
      </c>
      <c r="F229" s="34" t="s">
        <v>61</v>
      </c>
      <c r="G229" s="33">
        <v>44040</v>
      </c>
      <c r="H229" s="34" t="s">
        <v>199</v>
      </c>
      <c r="I229" t="s">
        <v>165</v>
      </c>
      <c r="J229" t="str">
        <f>IF(INDEX('EPM info från ansökningar'!A:AN,MATCH('Godkända ansökningar'!C:C,'EPM info från ansökningar'!A:A,0),7)=0,"",INDEX('EPM info från ansökningar'!A:AN,MATCH('Godkända ansökningar'!C:C,'EPM info från ansökningar'!A:A,0),7))</f>
        <v/>
      </c>
      <c r="K229" t="str">
        <f>IF(INDEX('EPM info från ansökningar'!A:AN,MATCH('Godkända ansökningar'!C:C,'EPM info från ansökningar'!A:A,0),8)=0,"",INDEX('EPM info från ansökningar'!A:AN,MATCH('Godkända ansökningar'!C:C,'EPM info från ansökningar'!A:A,0),8))</f>
        <v/>
      </c>
      <c r="L229" t="str">
        <f>IF(INDEX('EPM info från ansökningar'!A:AN,MATCH('Godkända ansökningar'!C:C,'EPM info från ansökningar'!A:A,0),9)=0,"",INDEX('EPM info från ansökningar'!A:AN,MATCH('Godkända ansökningar'!C:C,'EPM info från ansökningar'!A:A,0),9))</f>
        <v/>
      </c>
      <c r="M229" t="str">
        <f>IF(INDEX('EPM info från ansökningar'!A:AN,MATCH('Godkända ansökningar'!C:C,'EPM info från ansökningar'!A:A,0),10)=0,"",INDEX('EPM info från ansökningar'!A:AN,MATCH('Godkända ansökningar'!C:C,'EPM info från ansökningar'!A:A,0),10))</f>
        <v/>
      </c>
      <c r="N229" t="str">
        <f>IF(INDEX('EPM info från ansökningar'!A:AN,MATCH('Godkända ansökningar'!C:C,'EPM info från ansökningar'!A:A,0),11)=0,"",INDEX('EPM info från ansökningar'!A:AN,MATCH('Godkända ansökningar'!C:C,'EPM info från ansökningar'!A:A,0),11))</f>
        <v>Västra</v>
      </c>
      <c r="O229" t="str">
        <f>IF(INDEX('EPM info från ansökningar'!A:AN,MATCH('Godkända ansökningar'!C:C,'EPM info från ansökningar'!A:A,0),12)=0,"",INDEX('EPM info från ansökningar'!A:AN,MATCH('Godkända ansökningar'!C:C,'EPM info från ansökningar'!A:A,0),12))</f>
        <v/>
      </c>
      <c r="P229" s="63">
        <f>INDEX('EPM info från ansökningar'!A:AN,MATCH('Godkända ansökningar'!C:C,'EPM info från ansökningar'!A:A,0),33)</f>
        <v>44074</v>
      </c>
      <c r="Q229" s="63">
        <f>INDEX('EPM info från ansökningar'!A:AN,MATCH('Godkända ansökningar'!C:C,'EPM info från ansökningar'!A:A,0),35)</f>
        <v>44196</v>
      </c>
      <c r="R229" s="65">
        <f>INDEX('EPM info från ansökningar'!A:AN,MATCH('Godkända ansökningar'!C:C,'EPM info från ansökningar'!A:A,0),38)</f>
        <v>4000</v>
      </c>
      <c r="S229" s="65" t="str">
        <f>INDEX('EPM info från ansökningar'!A:AN,MATCH('Godkända ansökningar'!C:C,'EPM info från ansökningar'!A:A,0),39)</f>
        <v>Nej</v>
      </c>
      <c r="T229" t="str">
        <f>INDEX('EPM info från ansökningar'!A:AN,MATCH('Godkända ansökningar'!C:C,'EPM info från ansökningar'!A:A,0),40)</f>
        <v>Ja</v>
      </c>
      <c r="U229" t="str">
        <f>INDEX('EPM diarie'!D:F,MATCH('Godkända ansökningar'!C:C,'EPM diarie'!D:D,0),3)</f>
        <v>Susannah Leach</v>
      </c>
    </row>
    <row r="230" spans="1:21" ht="14.25" x14ac:dyDescent="0.45">
      <c r="A230" s="34" t="s">
        <v>194</v>
      </c>
      <c r="B230" s="34" t="s">
        <v>201</v>
      </c>
      <c r="C230" s="34" t="s">
        <v>1645</v>
      </c>
      <c r="D230" s="34" t="s">
        <v>1646</v>
      </c>
      <c r="E230" s="41" t="e">
        <f>INDEX('EPM info från ansökningar'!A:AN,MATCH('Godkända ansökningar'!C:C,'EPM info från ansökningar'!A:A,0),29)</f>
        <v>#N/A</v>
      </c>
      <c r="F230" s="34" t="s">
        <v>61</v>
      </c>
      <c r="G230" s="33">
        <v>44096</v>
      </c>
      <c r="H230" s="34" t="s">
        <v>212</v>
      </c>
      <c r="I230" t="s">
        <v>165</v>
      </c>
      <c r="J230" t="e">
        <f>IF(INDEX('EPM info från ansökningar'!A:AN,MATCH('Godkända ansökningar'!C:C,'EPM info från ansökningar'!A:A,0),7)=0,"",INDEX('EPM info från ansökningar'!A:AN,MATCH('Godkända ansökningar'!C:C,'EPM info från ansökningar'!A:A,0),7))</f>
        <v>#N/A</v>
      </c>
      <c r="K230" t="e">
        <f>IF(INDEX('EPM info från ansökningar'!A:AN,MATCH('Godkända ansökningar'!C:C,'EPM info från ansökningar'!A:A,0),8)=0,"",INDEX('EPM info från ansökningar'!A:AN,MATCH('Godkända ansökningar'!C:C,'EPM info från ansökningar'!A:A,0),8))</f>
        <v>#N/A</v>
      </c>
      <c r="L230" t="e">
        <f>IF(INDEX('EPM info från ansökningar'!A:AN,MATCH('Godkända ansökningar'!C:C,'EPM info från ansökningar'!A:A,0),9)=0,"",INDEX('EPM info från ansökningar'!A:AN,MATCH('Godkända ansökningar'!C:C,'EPM info från ansökningar'!A:A,0),9))</f>
        <v>#N/A</v>
      </c>
      <c r="M230" t="e">
        <f>IF(INDEX('EPM info från ansökningar'!A:AN,MATCH('Godkända ansökningar'!C:C,'EPM info från ansökningar'!A:A,0),10)=0,"",INDEX('EPM info från ansökningar'!A:AN,MATCH('Godkända ansökningar'!C:C,'EPM info från ansökningar'!A:A,0),10))</f>
        <v>#N/A</v>
      </c>
      <c r="N230" t="e">
        <f>IF(INDEX('EPM info från ansökningar'!A:AN,MATCH('Godkända ansökningar'!C:C,'EPM info från ansökningar'!A:A,0),11)=0,"",INDEX('EPM info från ansökningar'!A:AN,MATCH('Godkända ansökningar'!C:C,'EPM info från ansökningar'!A:A,0),11))</f>
        <v>#N/A</v>
      </c>
      <c r="O230" t="e">
        <f>IF(INDEX('EPM info från ansökningar'!A:AN,MATCH('Godkända ansökningar'!C:C,'EPM info från ansökningar'!A:A,0),12)=0,"",INDEX('EPM info från ansökningar'!A:AN,MATCH('Godkända ansökningar'!C:C,'EPM info från ansökningar'!A:A,0),12))</f>
        <v>#N/A</v>
      </c>
      <c r="P230" s="63" t="e">
        <f>INDEX('EPM info från ansökningar'!A:AN,MATCH('Godkända ansökningar'!C:C,'EPM info från ansökningar'!A:A,0),33)</f>
        <v>#N/A</v>
      </c>
      <c r="Q230" s="63" t="e">
        <f>INDEX('EPM info från ansökningar'!A:AN,MATCH('Godkända ansökningar'!C:C,'EPM info från ansökningar'!A:A,0),35)</f>
        <v>#N/A</v>
      </c>
      <c r="R230" s="65" t="e">
        <f>INDEX('EPM info från ansökningar'!A:AN,MATCH('Godkända ansökningar'!C:C,'EPM info från ansökningar'!A:A,0),38)</f>
        <v>#N/A</v>
      </c>
      <c r="S230" s="65" t="e">
        <f>INDEX('EPM info från ansökningar'!A:AN,MATCH('Godkända ansökningar'!C:C,'EPM info från ansökningar'!A:A,0),39)</f>
        <v>#N/A</v>
      </c>
      <c r="T230" t="e">
        <f>INDEX('EPM info från ansökningar'!A:AN,MATCH('Godkända ansökningar'!C:C,'EPM info från ansökningar'!A:A,0),40)</f>
        <v>#N/A</v>
      </c>
      <c r="U230" t="str">
        <f>INDEX('EPM diarie'!D:F,MATCH('Godkända ansökningar'!C:C,'EPM diarie'!D:D,0),3)</f>
        <v>Eva Angenete</v>
      </c>
    </row>
    <row r="231" spans="1:21" ht="14.25" x14ac:dyDescent="0.45">
      <c r="A231" s="34" t="s">
        <v>194</v>
      </c>
      <c r="B231" s="34" t="s">
        <v>201</v>
      </c>
      <c r="C231" s="34" t="s">
        <v>1665</v>
      </c>
      <c r="D231" s="34" t="s">
        <v>1666</v>
      </c>
      <c r="E231" s="41" t="e">
        <f>INDEX('EPM info från ansökningar'!A:AN,MATCH('Godkända ansökningar'!C:C,'EPM info från ansökningar'!A:A,0),29)</f>
        <v>#N/A</v>
      </c>
      <c r="F231" s="34" t="s">
        <v>1591</v>
      </c>
      <c r="G231" s="33">
        <v>44109</v>
      </c>
      <c r="H231" s="34" t="s">
        <v>212</v>
      </c>
      <c r="I231" t="s">
        <v>161</v>
      </c>
      <c r="J231" t="e">
        <f>IF(INDEX('EPM info från ansökningar'!A:AN,MATCH('Godkända ansökningar'!C:C,'EPM info från ansökningar'!A:A,0),7)=0,"",INDEX('EPM info från ansökningar'!A:AN,MATCH('Godkända ansökningar'!C:C,'EPM info från ansökningar'!A:A,0),7))</f>
        <v>#N/A</v>
      </c>
      <c r="K231" t="e">
        <f>IF(INDEX('EPM info från ansökningar'!A:AN,MATCH('Godkända ansökningar'!C:C,'EPM info från ansökningar'!A:A,0),8)=0,"",INDEX('EPM info från ansökningar'!A:AN,MATCH('Godkända ansökningar'!C:C,'EPM info från ansökningar'!A:A,0),8))</f>
        <v>#N/A</v>
      </c>
      <c r="L231" t="e">
        <f>IF(INDEX('EPM info från ansökningar'!A:AN,MATCH('Godkända ansökningar'!C:C,'EPM info från ansökningar'!A:A,0),9)=0,"",INDEX('EPM info från ansökningar'!A:AN,MATCH('Godkända ansökningar'!C:C,'EPM info från ansökningar'!A:A,0),9))</f>
        <v>#N/A</v>
      </c>
      <c r="M231" t="e">
        <f>IF(INDEX('EPM info från ansökningar'!A:AN,MATCH('Godkända ansökningar'!C:C,'EPM info från ansökningar'!A:A,0),10)=0,"",INDEX('EPM info från ansökningar'!A:AN,MATCH('Godkända ansökningar'!C:C,'EPM info från ansökningar'!A:A,0),10))</f>
        <v>#N/A</v>
      </c>
      <c r="N231" t="e">
        <f>IF(INDEX('EPM info från ansökningar'!A:AN,MATCH('Godkända ansökningar'!C:C,'EPM info från ansökningar'!A:A,0),11)=0,"",INDEX('EPM info från ansökningar'!A:AN,MATCH('Godkända ansökningar'!C:C,'EPM info från ansökningar'!A:A,0),11))</f>
        <v>#N/A</v>
      </c>
      <c r="O231" t="e">
        <f>IF(INDEX('EPM info från ansökningar'!A:AN,MATCH('Godkända ansökningar'!C:C,'EPM info från ansökningar'!A:A,0),12)=0,"",INDEX('EPM info från ansökningar'!A:AN,MATCH('Godkända ansökningar'!C:C,'EPM info från ansökningar'!A:A,0),12))</f>
        <v>#N/A</v>
      </c>
      <c r="P231" s="63" t="e">
        <f>INDEX('EPM info från ansökningar'!A:AN,MATCH('Godkända ansökningar'!C:C,'EPM info från ansökningar'!A:A,0),33)</f>
        <v>#N/A</v>
      </c>
      <c r="Q231" s="63" t="e">
        <f>INDEX('EPM info från ansökningar'!A:AN,MATCH('Godkända ansökningar'!C:C,'EPM info från ansökningar'!A:A,0),35)</f>
        <v>#N/A</v>
      </c>
      <c r="R231" s="65" t="e">
        <f>INDEX('EPM info från ansökningar'!A:AN,MATCH('Godkända ansökningar'!C:C,'EPM info från ansökningar'!A:A,0),38)</f>
        <v>#N/A</v>
      </c>
      <c r="S231" s="65" t="e">
        <f>INDEX('EPM info från ansökningar'!A:AN,MATCH('Godkända ansökningar'!C:C,'EPM info från ansökningar'!A:A,0),39)</f>
        <v>#N/A</v>
      </c>
      <c r="T231" t="e">
        <f>INDEX('EPM info från ansökningar'!A:AN,MATCH('Godkända ansökningar'!C:C,'EPM info från ansökningar'!A:A,0),40)</f>
        <v>#N/A</v>
      </c>
      <c r="U231" t="str">
        <f>INDEX('EPM diarie'!D:F,MATCH('Godkända ansökningar'!C:C,'EPM diarie'!D:D,0),3)</f>
        <v>Ulrika Lidén</v>
      </c>
    </row>
    <row r="232" spans="1:21" ht="14.25" x14ac:dyDescent="0.45">
      <c r="A232" s="34" t="s">
        <v>194</v>
      </c>
      <c r="B232" s="34" t="s">
        <v>201</v>
      </c>
      <c r="C232" s="34" t="s">
        <v>1668</v>
      </c>
      <c r="D232" s="34" t="s">
        <v>1669</v>
      </c>
      <c r="E232" s="41" t="e">
        <f>INDEX('EPM info från ansökningar'!A:AN,MATCH('Godkända ansökningar'!C:C,'EPM info från ansökningar'!A:A,0),29)</f>
        <v>#N/A</v>
      </c>
      <c r="F232" s="34" t="s">
        <v>1406</v>
      </c>
      <c r="G232" s="33">
        <v>44096</v>
      </c>
      <c r="H232" s="34" t="s">
        <v>212</v>
      </c>
      <c r="I232" t="s">
        <v>162</v>
      </c>
      <c r="J232" t="e">
        <f>IF(INDEX('EPM info från ansökningar'!A:AN,MATCH('Godkända ansökningar'!C:C,'EPM info från ansökningar'!A:A,0),7)=0,"",INDEX('EPM info från ansökningar'!A:AN,MATCH('Godkända ansökningar'!C:C,'EPM info från ansökningar'!A:A,0),7))</f>
        <v>#N/A</v>
      </c>
      <c r="K232" t="e">
        <f>IF(INDEX('EPM info från ansökningar'!A:AN,MATCH('Godkända ansökningar'!C:C,'EPM info från ansökningar'!A:A,0),8)=0,"",INDEX('EPM info från ansökningar'!A:AN,MATCH('Godkända ansökningar'!C:C,'EPM info från ansökningar'!A:A,0),8))</f>
        <v>#N/A</v>
      </c>
      <c r="L232" t="e">
        <f>IF(INDEX('EPM info från ansökningar'!A:AN,MATCH('Godkända ansökningar'!C:C,'EPM info från ansökningar'!A:A,0),9)=0,"",INDEX('EPM info från ansökningar'!A:AN,MATCH('Godkända ansökningar'!C:C,'EPM info från ansökningar'!A:A,0),9))</f>
        <v>#N/A</v>
      </c>
      <c r="M232" t="e">
        <f>IF(INDEX('EPM info från ansökningar'!A:AN,MATCH('Godkända ansökningar'!C:C,'EPM info från ansökningar'!A:A,0),10)=0,"",INDEX('EPM info från ansökningar'!A:AN,MATCH('Godkända ansökningar'!C:C,'EPM info från ansökningar'!A:A,0),10))</f>
        <v>#N/A</v>
      </c>
      <c r="N232" t="e">
        <f>IF(INDEX('EPM info från ansökningar'!A:AN,MATCH('Godkända ansökningar'!C:C,'EPM info från ansökningar'!A:A,0),11)=0,"",INDEX('EPM info från ansökningar'!A:AN,MATCH('Godkända ansökningar'!C:C,'EPM info från ansökningar'!A:A,0),11))</f>
        <v>#N/A</v>
      </c>
      <c r="O232" t="e">
        <f>IF(INDEX('EPM info från ansökningar'!A:AN,MATCH('Godkända ansökningar'!C:C,'EPM info från ansökningar'!A:A,0),12)=0,"",INDEX('EPM info från ansökningar'!A:AN,MATCH('Godkända ansökningar'!C:C,'EPM info från ansökningar'!A:A,0),12))</f>
        <v>#N/A</v>
      </c>
      <c r="P232" s="63" t="e">
        <f>INDEX('EPM info från ansökningar'!A:AN,MATCH('Godkända ansökningar'!C:C,'EPM info från ansökningar'!A:A,0),33)</f>
        <v>#N/A</v>
      </c>
      <c r="Q232" s="63" t="e">
        <f>INDEX('EPM info från ansökningar'!A:AN,MATCH('Godkända ansökningar'!C:C,'EPM info från ansökningar'!A:A,0),35)</f>
        <v>#N/A</v>
      </c>
      <c r="R232" s="65" t="e">
        <f>INDEX('EPM info från ansökningar'!A:AN,MATCH('Godkända ansökningar'!C:C,'EPM info från ansökningar'!A:A,0),38)</f>
        <v>#N/A</v>
      </c>
      <c r="S232" s="65" t="e">
        <f>INDEX('EPM info från ansökningar'!A:AN,MATCH('Godkända ansökningar'!C:C,'EPM info från ansökningar'!A:A,0),39)</f>
        <v>#N/A</v>
      </c>
      <c r="T232" t="e">
        <f>INDEX('EPM info från ansökningar'!A:AN,MATCH('Godkända ansökningar'!C:C,'EPM info från ansökningar'!A:A,0),40)</f>
        <v>#N/A</v>
      </c>
      <c r="U232" t="str">
        <f>INDEX('EPM diarie'!D:F,MATCH('Godkända ansökningar'!C:C,'EPM diarie'!D:D,0),3)</f>
        <v>Markus Castegren</v>
      </c>
    </row>
    <row r="233" spans="1:21" ht="14.25" x14ac:dyDescent="0.45">
      <c r="A233" s="34" t="s">
        <v>194</v>
      </c>
      <c r="B233" s="34" t="s">
        <v>201</v>
      </c>
      <c r="C233" s="34" t="s">
        <v>1671</v>
      </c>
      <c r="D233" s="34" t="s">
        <v>1672</v>
      </c>
      <c r="E233" s="41" t="str">
        <f>INDEX('EPM info från ansökningar'!A:AN,MATCH('Godkända ansökningar'!C:C,'EPM info från ansökningar'!A:A,0),29)</f>
        <v>Patienter med svår COVID-19 infektion utvecklar i hög grad lungförändringar i ett tidigt skede och kan även få lungembolier som bidrar till de karaktäristiska svårigheterna att andas och bidrar till nedsatt syrsättning av blodet. Detta kan resultera i ett långvarigt intensivvårdsbehov och påverka patienternas möjlighet till överlevnad. Hur högerkammarbelastningen och trycket i lungkretsloppet utvecklas är dock mindre känt i förloppet av sjukdomen och kan ha avgörande betydelse för hur allvarlig sjukdom är för enskild patient. Höger hjärtsidan kan vara av mycket stor betydelse för sjukdomen och är central för de försämringar som sker under svår infektion. Våren 2020 har Västeråssjukhus haft ett stort antal intensivvårdade patienter med COVID-19 framför allt vid den extra intensivvårdsavdelning som öppnats för dessa patienter. Under den planerade studieperioden, 2020-04-01 till 2020-07-01 var intensivvården i Västmanland hårt belastad och ett stort antal patienter vårdades. De patienter som gjorde hjärtultraljud (Eko) under första dagarna och vårdades på intensivården i Västerås är tänkta att ingå i studien. Detta är en bakåtblickande utvärdering där detta ultraljud sedan jämförs med senare ultraljud under vårdtiden och förändringar i basala laboratorieprover, ekg och basalt kring 
vårdförloppet avseende överlevnad. Dessa tidiga ekoparametrar kan ha stor betydelse för vården och prognosen senare under vårdförloppet. Kan man förutse vilka som kommer drabbas mest under intensivvården kan åtgärder bättre sättas in för att förbättra vården. Vi kommer även  se om patienternas blodtryckmedicinering som diskuterats mycket kan ha betydelse för ekoparametrar och 
vårdförlopp. Endast mycket begränsad journal uppgift kommer inhämtas och allt kommer vara avidentifierat så individdata ej kan ses i redovisningen. Västmanland har under pandemin placerat en ekokunnig läkare på intensivvården och därför kunnat göra upprepade undersökningar under vårdtiden och en sammanställning av uppgifter från länet kan därför ha stor betydelse för fortsatt vård av dessa patienter.</v>
      </c>
      <c r="F233" s="34" t="s">
        <v>586</v>
      </c>
      <c r="G233" s="33">
        <v>44054</v>
      </c>
      <c r="H233" s="34" t="s">
        <v>212</v>
      </c>
      <c r="I233" t="s">
        <v>162</v>
      </c>
      <c r="J233" t="str">
        <f>IF(INDEX('EPM info från ansökningar'!A:AN,MATCH('Godkända ansökningar'!C:C,'EPM info från ansökningar'!A:A,0),7)=0,"",INDEX('EPM info från ansökningar'!A:AN,MATCH('Godkända ansökningar'!C:C,'EPM info från ansökningar'!A:A,0),7))</f>
        <v/>
      </c>
      <c r="K233" t="str">
        <f>IF(INDEX('EPM info från ansökningar'!A:AN,MATCH('Godkända ansökningar'!C:C,'EPM info från ansökningar'!A:A,0),8)=0,"",INDEX('EPM info från ansökningar'!A:AN,MATCH('Godkända ansökningar'!C:C,'EPM info från ansökningar'!A:A,0),8))</f>
        <v>Uppsala-Örebro</v>
      </c>
      <c r="L233" t="str">
        <f>IF(INDEX('EPM info från ansökningar'!A:AN,MATCH('Godkända ansökningar'!C:C,'EPM info från ansökningar'!A:A,0),9)=0,"",INDEX('EPM info från ansökningar'!A:AN,MATCH('Godkända ansökningar'!C:C,'EPM info från ansökningar'!A:A,0),9))</f>
        <v/>
      </c>
      <c r="M233" t="str">
        <f>IF(INDEX('EPM info från ansökningar'!A:AN,MATCH('Godkända ansökningar'!C:C,'EPM info från ansökningar'!A:A,0),10)=0,"",INDEX('EPM info från ansökningar'!A:AN,MATCH('Godkända ansökningar'!C:C,'EPM info från ansökningar'!A:A,0),10))</f>
        <v/>
      </c>
      <c r="N233" t="str">
        <f>IF(INDEX('EPM info från ansökningar'!A:AN,MATCH('Godkända ansökningar'!C:C,'EPM info från ansökningar'!A:A,0),11)=0,"",INDEX('EPM info från ansökningar'!A:AN,MATCH('Godkända ansökningar'!C:C,'EPM info från ansökningar'!A:A,0),11))</f>
        <v/>
      </c>
      <c r="O233" t="str">
        <f>IF(INDEX('EPM info från ansökningar'!A:AN,MATCH('Godkända ansökningar'!C:C,'EPM info från ansökningar'!A:A,0),12)=0,"",INDEX('EPM info från ansökningar'!A:AN,MATCH('Godkända ansökningar'!C:C,'EPM info från ansökningar'!A:A,0),12))</f>
        <v/>
      </c>
      <c r="P233" s="63">
        <f>INDEX('EPM info från ansökningar'!A:AN,MATCH('Godkända ansökningar'!C:C,'EPM info från ansökningar'!A:A,0),33)</f>
        <v>44054</v>
      </c>
      <c r="Q233" s="63">
        <f>INDEX('EPM info från ansökningar'!A:AN,MATCH('Godkända ansökningar'!C:C,'EPM info från ansökningar'!A:A,0),35)</f>
        <v>44377</v>
      </c>
      <c r="R233" s="65">
        <f>INDEX('EPM info från ansökningar'!A:AN,MATCH('Godkända ansökningar'!C:C,'EPM info från ansökningar'!A:A,0),38)</f>
        <v>40</v>
      </c>
      <c r="S233" s="65" t="str">
        <f>INDEX('EPM info från ansökningar'!A:AN,MATCH('Godkända ansökningar'!C:C,'EPM info från ansökningar'!A:A,0),39)</f>
        <v>Nej</v>
      </c>
      <c r="T233" t="str">
        <f>INDEX('EPM info från ansökningar'!A:AN,MATCH('Godkända ansökningar'!C:C,'EPM info från ansökningar'!A:A,0),40)</f>
        <v>Nej</v>
      </c>
      <c r="U233" t="str">
        <f>INDEX('EPM diarie'!D:F,MATCH('Godkända ansökningar'!C:C,'EPM diarie'!D:D,0),3)</f>
        <v>Sven Olof Granstam</v>
      </c>
    </row>
    <row r="234" spans="1:21" ht="14.25" x14ac:dyDescent="0.45">
      <c r="A234" s="34" t="s">
        <v>194</v>
      </c>
      <c r="B234" s="34" t="s">
        <v>201</v>
      </c>
      <c r="C234" s="34" t="s">
        <v>1674</v>
      </c>
      <c r="D234" s="34" t="s">
        <v>1675</v>
      </c>
      <c r="E234" s="41" t="e">
        <f>INDEX('EPM info från ansökningar'!A:AN,MATCH('Godkända ansökningar'!C:C,'EPM info från ansökningar'!A:A,0),29)</f>
        <v>#N/A</v>
      </c>
      <c r="F234" s="34" t="s">
        <v>1406</v>
      </c>
      <c r="G234" s="33">
        <v>44102</v>
      </c>
      <c r="H234" s="34" t="s">
        <v>212</v>
      </c>
      <c r="I234" t="s">
        <v>162</v>
      </c>
      <c r="J234" t="e">
        <f>IF(INDEX('EPM info från ansökningar'!A:AN,MATCH('Godkända ansökningar'!C:C,'EPM info från ansökningar'!A:A,0),7)=0,"",INDEX('EPM info från ansökningar'!A:AN,MATCH('Godkända ansökningar'!C:C,'EPM info från ansökningar'!A:A,0),7))</f>
        <v>#N/A</v>
      </c>
      <c r="K234" t="e">
        <f>IF(INDEX('EPM info från ansökningar'!A:AN,MATCH('Godkända ansökningar'!C:C,'EPM info från ansökningar'!A:A,0),8)=0,"",INDEX('EPM info från ansökningar'!A:AN,MATCH('Godkända ansökningar'!C:C,'EPM info från ansökningar'!A:A,0),8))</f>
        <v>#N/A</v>
      </c>
      <c r="L234" t="e">
        <f>IF(INDEX('EPM info från ansökningar'!A:AN,MATCH('Godkända ansökningar'!C:C,'EPM info från ansökningar'!A:A,0),9)=0,"",INDEX('EPM info från ansökningar'!A:AN,MATCH('Godkända ansökningar'!C:C,'EPM info från ansökningar'!A:A,0),9))</f>
        <v>#N/A</v>
      </c>
      <c r="M234" t="e">
        <f>IF(INDEX('EPM info från ansökningar'!A:AN,MATCH('Godkända ansökningar'!C:C,'EPM info från ansökningar'!A:A,0),10)=0,"",INDEX('EPM info från ansökningar'!A:AN,MATCH('Godkända ansökningar'!C:C,'EPM info från ansökningar'!A:A,0),10))</f>
        <v>#N/A</v>
      </c>
      <c r="N234" t="e">
        <f>IF(INDEX('EPM info från ansökningar'!A:AN,MATCH('Godkända ansökningar'!C:C,'EPM info från ansökningar'!A:A,0),11)=0,"",INDEX('EPM info från ansökningar'!A:AN,MATCH('Godkända ansökningar'!C:C,'EPM info från ansökningar'!A:A,0),11))</f>
        <v>#N/A</v>
      </c>
      <c r="O234" t="e">
        <f>IF(INDEX('EPM info från ansökningar'!A:AN,MATCH('Godkända ansökningar'!C:C,'EPM info från ansökningar'!A:A,0),12)=0,"",INDEX('EPM info från ansökningar'!A:AN,MATCH('Godkända ansökningar'!C:C,'EPM info från ansökningar'!A:A,0),12))</f>
        <v>#N/A</v>
      </c>
      <c r="P234" s="63" t="e">
        <f>INDEX('EPM info från ansökningar'!A:AN,MATCH('Godkända ansökningar'!C:C,'EPM info från ansökningar'!A:A,0),33)</f>
        <v>#N/A</v>
      </c>
      <c r="Q234" s="63" t="e">
        <f>INDEX('EPM info från ansökningar'!A:AN,MATCH('Godkända ansökningar'!C:C,'EPM info från ansökningar'!A:A,0),35)</f>
        <v>#N/A</v>
      </c>
      <c r="R234" s="65" t="e">
        <f>INDEX('EPM info från ansökningar'!A:AN,MATCH('Godkända ansökningar'!C:C,'EPM info från ansökningar'!A:A,0),38)</f>
        <v>#N/A</v>
      </c>
      <c r="S234" s="65" t="e">
        <f>INDEX('EPM info från ansökningar'!A:AN,MATCH('Godkända ansökningar'!C:C,'EPM info från ansökningar'!A:A,0),39)</f>
        <v>#N/A</v>
      </c>
      <c r="T234" t="e">
        <f>INDEX('EPM info från ansökningar'!A:AN,MATCH('Godkända ansökningar'!C:C,'EPM info från ansökningar'!A:A,0),40)</f>
        <v>#N/A</v>
      </c>
      <c r="U234" t="str">
        <f>INDEX('EPM diarie'!D:F,MATCH('Godkända ansökningar'!C:C,'EPM diarie'!D:D,0),3)</f>
        <v>Eugen Wang</v>
      </c>
    </row>
    <row r="235" spans="1:21" ht="14.25" x14ac:dyDescent="0.45">
      <c r="A235" s="34" t="s">
        <v>194</v>
      </c>
      <c r="B235" s="34" t="s">
        <v>237</v>
      </c>
      <c r="C235" s="34" t="s">
        <v>1693</v>
      </c>
      <c r="D235" s="34" t="s">
        <v>1694</v>
      </c>
      <c r="E235" s="41" t="e">
        <f>INDEX('EPM info från ansökningar'!A:AN,MATCH('Godkända ansökningar'!C:C,'EPM info från ansökningar'!A:A,0),29)</f>
        <v>#N/A</v>
      </c>
      <c r="F235" s="34" t="s">
        <v>66</v>
      </c>
      <c r="G235" s="33">
        <v>44063</v>
      </c>
      <c r="H235" s="34" t="s">
        <v>212</v>
      </c>
      <c r="I235" t="s">
        <v>163</v>
      </c>
      <c r="J235" t="e">
        <f>IF(INDEX('EPM info från ansökningar'!A:AN,MATCH('Godkända ansökningar'!C:C,'EPM info från ansökningar'!A:A,0),7)=0,"",INDEX('EPM info från ansökningar'!A:AN,MATCH('Godkända ansökningar'!C:C,'EPM info från ansökningar'!A:A,0),7))</f>
        <v>#N/A</v>
      </c>
      <c r="K235" t="e">
        <f>IF(INDEX('EPM info från ansökningar'!A:AN,MATCH('Godkända ansökningar'!C:C,'EPM info från ansökningar'!A:A,0),8)=0,"",INDEX('EPM info från ansökningar'!A:AN,MATCH('Godkända ansökningar'!C:C,'EPM info från ansökningar'!A:A,0),8))</f>
        <v>#N/A</v>
      </c>
      <c r="L235" t="e">
        <f>IF(INDEX('EPM info från ansökningar'!A:AN,MATCH('Godkända ansökningar'!C:C,'EPM info från ansökningar'!A:A,0),9)=0,"",INDEX('EPM info från ansökningar'!A:AN,MATCH('Godkända ansökningar'!C:C,'EPM info från ansökningar'!A:A,0),9))</f>
        <v>#N/A</v>
      </c>
      <c r="M235" t="e">
        <f>IF(INDEX('EPM info från ansökningar'!A:AN,MATCH('Godkända ansökningar'!C:C,'EPM info från ansökningar'!A:A,0),10)=0,"",INDEX('EPM info från ansökningar'!A:AN,MATCH('Godkända ansökningar'!C:C,'EPM info från ansökningar'!A:A,0),10))</f>
        <v>#N/A</v>
      </c>
      <c r="N235" t="e">
        <f>IF(INDEX('EPM info från ansökningar'!A:AN,MATCH('Godkända ansökningar'!C:C,'EPM info från ansökningar'!A:A,0),11)=0,"",INDEX('EPM info från ansökningar'!A:AN,MATCH('Godkända ansökningar'!C:C,'EPM info från ansökningar'!A:A,0),11))</f>
        <v>#N/A</v>
      </c>
      <c r="O235" t="e">
        <f>IF(INDEX('EPM info från ansökningar'!A:AN,MATCH('Godkända ansökningar'!C:C,'EPM info från ansökningar'!A:A,0),12)=0,"",INDEX('EPM info från ansökningar'!A:AN,MATCH('Godkända ansökningar'!C:C,'EPM info från ansökningar'!A:A,0),12))</f>
        <v>#N/A</v>
      </c>
      <c r="P235" s="63" t="e">
        <f>INDEX('EPM info från ansökningar'!A:AN,MATCH('Godkända ansökningar'!C:C,'EPM info från ansökningar'!A:A,0),33)</f>
        <v>#N/A</v>
      </c>
      <c r="Q235" s="63" t="e">
        <f>INDEX('EPM info från ansökningar'!A:AN,MATCH('Godkända ansökningar'!C:C,'EPM info från ansökningar'!A:A,0),35)</f>
        <v>#N/A</v>
      </c>
      <c r="R235" s="65" t="e">
        <f>INDEX('EPM info från ansökningar'!A:AN,MATCH('Godkända ansökningar'!C:C,'EPM info från ansökningar'!A:A,0),38)</f>
        <v>#N/A</v>
      </c>
      <c r="S235" s="65" t="e">
        <f>INDEX('EPM info från ansökningar'!A:AN,MATCH('Godkända ansökningar'!C:C,'EPM info från ansökningar'!A:A,0),39)</f>
        <v>#N/A</v>
      </c>
      <c r="T235" t="e">
        <f>INDEX('EPM info från ansökningar'!A:AN,MATCH('Godkända ansökningar'!C:C,'EPM info från ansökningar'!A:A,0),40)</f>
        <v>#N/A</v>
      </c>
      <c r="U235" t="str">
        <f>INDEX('EPM diarie'!D:F,MATCH('Godkända ansökningar'!C:C,'EPM diarie'!D:D,0),3)</f>
        <v>Mantas Okas</v>
      </c>
    </row>
    <row r="236" spans="1:21" ht="14.25" x14ac:dyDescent="0.45">
      <c r="A236" s="34" t="s">
        <v>194</v>
      </c>
      <c r="B236" s="34" t="s">
        <v>201</v>
      </c>
      <c r="C236" s="34" t="s">
        <v>1703</v>
      </c>
      <c r="D236" s="34" t="s">
        <v>1704</v>
      </c>
      <c r="E236" s="41" t="e">
        <f>INDEX('EPM info från ansökningar'!A:AN,MATCH('Godkända ansökningar'!C:C,'EPM info från ansökningar'!A:A,0),29)</f>
        <v>#N/A</v>
      </c>
      <c r="F236" s="34" t="s">
        <v>221</v>
      </c>
      <c r="G236" s="33">
        <v>44119</v>
      </c>
      <c r="H236" s="34" t="s">
        <v>212</v>
      </c>
      <c r="I236" t="s">
        <v>161</v>
      </c>
      <c r="J236" t="e">
        <f>IF(INDEX('EPM info från ansökningar'!A:AN,MATCH('Godkända ansökningar'!C:C,'EPM info från ansökningar'!A:A,0),7)=0,"",INDEX('EPM info från ansökningar'!A:AN,MATCH('Godkända ansökningar'!C:C,'EPM info från ansökningar'!A:A,0),7))</f>
        <v>#N/A</v>
      </c>
      <c r="K236" t="e">
        <f>IF(INDEX('EPM info från ansökningar'!A:AN,MATCH('Godkända ansökningar'!C:C,'EPM info från ansökningar'!A:A,0),8)=0,"",INDEX('EPM info från ansökningar'!A:AN,MATCH('Godkända ansökningar'!C:C,'EPM info från ansökningar'!A:A,0),8))</f>
        <v>#N/A</v>
      </c>
      <c r="L236" t="e">
        <f>IF(INDEX('EPM info från ansökningar'!A:AN,MATCH('Godkända ansökningar'!C:C,'EPM info från ansökningar'!A:A,0),9)=0,"",INDEX('EPM info från ansökningar'!A:AN,MATCH('Godkända ansökningar'!C:C,'EPM info från ansökningar'!A:A,0),9))</f>
        <v>#N/A</v>
      </c>
      <c r="M236" t="e">
        <f>IF(INDEX('EPM info från ansökningar'!A:AN,MATCH('Godkända ansökningar'!C:C,'EPM info från ansökningar'!A:A,0),10)=0,"",INDEX('EPM info från ansökningar'!A:AN,MATCH('Godkända ansökningar'!C:C,'EPM info från ansökningar'!A:A,0),10))</f>
        <v>#N/A</v>
      </c>
      <c r="N236" t="e">
        <f>IF(INDEX('EPM info från ansökningar'!A:AN,MATCH('Godkända ansökningar'!C:C,'EPM info från ansökningar'!A:A,0),11)=0,"",INDEX('EPM info från ansökningar'!A:AN,MATCH('Godkända ansökningar'!C:C,'EPM info från ansökningar'!A:A,0),11))</f>
        <v>#N/A</v>
      </c>
      <c r="O236" t="e">
        <f>IF(INDEX('EPM info från ansökningar'!A:AN,MATCH('Godkända ansökningar'!C:C,'EPM info från ansökningar'!A:A,0),12)=0,"",INDEX('EPM info från ansökningar'!A:AN,MATCH('Godkända ansökningar'!C:C,'EPM info från ansökningar'!A:A,0),12))</f>
        <v>#N/A</v>
      </c>
      <c r="P236" s="63" t="e">
        <f>INDEX('EPM info från ansökningar'!A:AN,MATCH('Godkända ansökningar'!C:C,'EPM info från ansökningar'!A:A,0),33)</f>
        <v>#N/A</v>
      </c>
      <c r="Q236" s="63" t="e">
        <f>INDEX('EPM info från ansökningar'!A:AN,MATCH('Godkända ansökningar'!C:C,'EPM info från ansökningar'!A:A,0),35)</f>
        <v>#N/A</v>
      </c>
      <c r="R236" s="65" t="e">
        <f>INDEX('EPM info från ansökningar'!A:AN,MATCH('Godkända ansökningar'!C:C,'EPM info från ansökningar'!A:A,0),38)</f>
        <v>#N/A</v>
      </c>
      <c r="S236" s="65" t="e">
        <f>INDEX('EPM info från ansökningar'!A:AN,MATCH('Godkända ansökningar'!C:C,'EPM info från ansökningar'!A:A,0),39)</f>
        <v>#N/A</v>
      </c>
      <c r="T236" t="e">
        <f>INDEX('EPM info från ansökningar'!A:AN,MATCH('Godkända ansökningar'!C:C,'EPM info från ansökningar'!A:A,0),40)</f>
        <v>#N/A</v>
      </c>
      <c r="U236" t="str">
        <f>INDEX('EPM diarie'!D:F,MATCH('Godkända ansökningar'!C:C,'EPM diarie'!D:D,0),3)</f>
        <v>Anne-Marie Fors Connolly</v>
      </c>
    </row>
    <row r="237" spans="1:21" ht="14.25" x14ac:dyDescent="0.45">
      <c r="A237" s="34" t="s">
        <v>194</v>
      </c>
      <c r="B237" s="34" t="s">
        <v>195</v>
      </c>
      <c r="C237" s="34" t="s">
        <v>1706</v>
      </c>
      <c r="D237" s="34" t="s">
        <v>1707</v>
      </c>
      <c r="E237" s="41" t="e">
        <f>INDEX('EPM info från ansökningar'!A:AN,MATCH('Godkända ansökningar'!C:C,'EPM info från ansökningar'!A:A,0),29)</f>
        <v>#N/A</v>
      </c>
      <c r="F237" s="34" t="s">
        <v>84</v>
      </c>
      <c r="G237" s="33">
        <v>44119</v>
      </c>
      <c r="H237" s="34" t="s">
        <v>199</v>
      </c>
      <c r="I237" t="s">
        <v>162</v>
      </c>
      <c r="J237" t="e">
        <f>IF(INDEX('EPM info från ansökningar'!A:AN,MATCH('Godkända ansökningar'!C:C,'EPM info från ansökningar'!A:A,0),7)=0,"",INDEX('EPM info från ansökningar'!A:AN,MATCH('Godkända ansökningar'!C:C,'EPM info från ansökningar'!A:A,0),7))</f>
        <v>#N/A</v>
      </c>
      <c r="K237" t="e">
        <f>IF(INDEX('EPM info från ansökningar'!A:AN,MATCH('Godkända ansökningar'!C:C,'EPM info från ansökningar'!A:A,0),8)=0,"",INDEX('EPM info från ansökningar'!A:AN,MATCH('Godkända ansökningar'!C:C,'EPM info från ansökningar'!A:A,0),8))</f>
        <v>#N/A</v>
      </c>
      <c r="L237" t="e">
        <f>IF(INDEX('EPM info från ansökningar'!A:AN,MATCH('Godkända ansökningar'!C:C,'EPM info från ansökningar'!A:A,0),9)=0,"",INDEX('EPM info från ansökningar'!A:AN,MATCH('Godkända ansökningar'!C:C,'EPM info från ansökningar'!A:A,0),9))</f>
        <v>#N/A</v>
      </c>
      <c r="M237" t="e">
        <f>IF(INDEX('EPM info från ansökningar'!A:AN,MATCH('Godkända ansökningar'!C:C,'EPM info från ansökningar'!A:A,0),10)=0,"",INDEX('EPM info från ansökningar'!A:AN,MATCH('Godkända ansökningar'!C:C,'EPM info från ansökningar'!A:A,0),10))</f>
        <v>#N/A</v>
      </c>
      <c r="N237" t="e">
        <f>IF(INDEX('EPM info från ansökningar'!A:AN,MATCH('Godkända ansökningar'!C:C,'EPM info från ansökningar'!A:A,0),11)=0,"",INDEX('EPM info från ansökningar'!A:AN,MATCH('Godkända ansökningar'!C:C,'EPM info från ansökningar'!A:A,0),11))</f>
        <v>#N/A</v>
      </c>
      <c r="O237" t="e">
        <f>IF(INDEX('EPM info från ansökningar'!A:AN,MATCH('Godkända ansökningar'!C:C,'EPM info från ansökningar'!A:A,0),12)=0,"",INDEX('EPM info från ansökningar'!A:AN,MATCH('Godkända ansökningar'!C:C,'EPM info från ansökningar'!A:A,0),12))</f>
        <v>#N/A</v>
      </c>
      <c r="P237" s="63" t="e">
        <f>INDEX('EPM info från ansökningar'!A:AN,MATCH('Godkända ansökningar'!C:C,'EPM info från ansökningar'!A:A,0),33)</f>
        <v>#N/A</v>
      </c>
      <c r="Q237" s="63" t="e">
        <f>INDEX('EPM info från ansökningar'!A:AN,MATCH('Godkända ansökningar'!C:C,'EPM info från ansökningar'!A:A,0),35)</f>
        <v>#N/A</v>
      </c>
      <c r="R237" s="65" t="e">
        <f>INDEX('EPM info från ansökningar'!A:AN,MATCH('Godkända ansökningar'!C:C,'EPM info från ansökningar'!A:A,0),38)</f>
        <v>#N/A</v>
      </c>
      <c r="S237" s="65" t="e">
        <f>INDEX('EPM info från ansökningar'!A:AN,MATCH('Godkända ansökningar'!C:C,'EPM info från ansökningar'!A:A,0),39)</f>
        <v>#N/A</v>
      </c>
      <c r="T237" t="e">
        <f>INDEX('EPM info från ansökningar'!A:AN,MATCH('Godkända ansökningar'!C:C,'EPM info från ansökningar'!A:A,0),40)</f>
        <v>#N/A</v>
      </c>
      <c r="U237" t="str">
        <f>INDEX('EPM diarie'!D:F,MATCH('Godkända ansökningar'!C:C,'EPM diarie'!D:D,0),3)</f>
        <v>Gisela  Helenius</v>
      </c>
    </row>
    <row r="238" spans="1:21" ht="14.25" x14ac:dyDescent="0.45">
      <c r="A238" s="34" t="s">
        <v>194</v>
      </c>
      <c r="B238" s="34" t="s">
        <v>201</v>
      </c>
      <c r="C238" s="34" t="s">
        <v>1724</v>
      </c>
      <c r="D238" s="34" t="s">
        <v>1725</v>
      </c>
      <c r="E238" s="41" t="e">
        <f>INDEX('EPM info från ansökningar'!A:AN,MATCH('Godkända ansökningar'!C:C,'EPM info från ansökningar'!A:A,0),29)</f>
        <v>#N/A</v>
      </c>
      <c r="F238" s="34" t="s">
        <v>34</v>
      </c>
      <c r="G238" s="33">
        <v>44104</v>
      </c>
      <c r="H238" s="34" t="s">
        <v>212</v>
      </c>
      <c r="I238" t="s">
        <v>163</v>
      </c>
      <c r="J238" t="e">
        <f>IF(INDEX('EPM info från ansökningar'!A:AN,MATCH('Godkända ansökningar'!C:C,'EPM info från ansökningar'!A:A,0),7)=0,"",INDEX('EPM info från ansökningar'!A:AN,MATCH('Godkända ansökningar'!C:C,'EPM info från ansökningar'!A:A,0),7))</f>
        <v>#N/A</v>
      </c>
      <c r="K238" t="e">
        <f>IF(INDEX('EPM info från ansökningar'!A:AN,MATCH('Godkända ansökningar'!C:C,'EPM info från ansökningar'!A:A,0),8)=0,"",INDEX('EPM info från ansökningar'!A:AN,MATCH('Godkända ansökningar'!C:C,'EPM info från ansökningar'!A:A,0),8))</f>
        <v>#N/A</v>
      </c>
      <c r="L238" t="e">
        <f>IF(INDEX('EPM info från ansökningar'!A:AN,MATCH('Godkända ansökningar'!C:C,'EPM info från ansökningar'!A:A,0),9)=0,"",INDEX('EPM info från ansökningar'!A:AN,MATCH('Godkända ansökningar'!C:C,'EPM info från ansökningar'!A:A,0),9))</f>
        <v>#N/A</v>
      </c>
      <c r="M238" t="e">
        <f>IF(INDEX('EPM info från ansökningar'!A:AN,MATCH('Godkända ansökningar'!C:C,'EPM info från ansökningar'!A:A,0),10)=0,"",INDEX('EPM info från ansökningar'!A:AN,MATCH('Godkända ansökningar'!C:C,'EPM info från ansökningar'!A:A,0),10))</f>
        <v>#N/A</v>
      </c>
      <c r="N238" t="e">
        <f>IF(INDEX('EPM info från ansökningar'!A:AN,MATCH('Godkända ansökningar'!C:C,'EPM info från ansökningar'!A:A,0),11)=0,"",INDEX('EPM info från ansökningar'!A:AN,MATCH('Godkända ansökningar'!C:C,'EPM info från ansökningar'!A:A,0),11))</f>
        <v>#N/A</v>
      </c>
      <c r="O238" t="e">
        <f>IF(INDEX('EPM info från ansökningar'!A:AN,MATCH('Godkända ansökningar'!C:C,'EPM info från ansökningar'!A:A,0),12)=0,"",INDEX('EPM info från ansökningar'!A:AN,MATCH('Godkända ansökningar'!C:C,'EPM info från ansökningar'!A:A,0),12))</f>
        <v>#N/A</v>
      </c>
      <c r="P238" s="63" t="e">
        <f>INDEX('EPM info från ansökningar'!A:AN,MATCH('Godkända ansökningar'!C:C,'EPM info från ansökningar'!A:A,0),33)</f>
        <v>#N/A</v>
      </c>
      <c r="Q238" s="63" t="e">
        <f>INDEX('EPM info från ansökningar'!A:AN,MATCH('Godkända ansökningar'!C:C,'EPM info från ansökningar'!A:A,0),35)</f>
        <v>#N/A</v>
      </c>
      <c r="R238" s="65" t="e">
        <f>INDEX('EPM info från ansökningar'!A:AN,MATCH('Godkända ansökningar'!C:C,'EPM info från ansökningar'!A:A,0),38)</f>
        <v>#N/A</v>
      </c>
      <c r="S238" s="65" t="e">
        <f>INDEX('EPM info från ansökningar'!A:AN,MATCH('Godkända ansökningar'!C:C,'EPM info från ansökningar'!A:A,0),39)</f>
        <v>#N/A</v>
      </c>
      <c r="T238" t="e">
        <f>INDEX('EPM info från ansökningar'!A:AN,MATCH('Godkända ansökningar'!C:C,'EPM info från ansökningar'!A:A,0),40)</f>
        <v>#N/A</v>
      </c>
      <c r="U238" t="str">
        <f>INDEX('EPM diarie'!D:F,MATCH('Godkända ansökningar'!C:C,'EPM diarie'!D:D,0),3)</f>
        <v>Åsa Hallqvist-Everhov</v>
      </c>
    </row>
    <row r="239" spans="1:21" ht="14.25" x14ac:dyDescent="0.45">
      <c r="A239" s="34" t="s">
        <v>194</v>
      </c>
      <c r="B239" s="34" t="s">
        <v>201</v>
      </c>
      <c r="C239" s="34" t="s">
        <v>1733</v>
      </c>
      <c r="D239" s="34" t="s">
        <v>1734</v>
      </c>
      <c r="E239" s="41" t="e">
        <f>INDEX('EPM info från ansökningar'!A:AN,MATCH('Godkända ansökningar'!C:C,'EPM info från ansökningar'!A:A,0),29)</f>
        <v>#N/A</v>
      </c>
      <c r="F239" s="34" t="s">
        <v>52</v>
      </c>
      <c r="G239" s="33">
        <v>44063</v>
      </c>
      <c r="H239" s="34" t="s">
        <v>212</v>
      </c>
      <c r="I239" t="s">
        <v>163</v>
      </c>
      <c r="J239" t="e">
        <f>IF(INDEX('EPM info från ansökningar'!A:AN,MATCH('Godkända ansökningar'!C:C,'EPM info från ansökningar'!A:A,0),7)=0,"",INDEX('EPM info från ansökningar'!A:AN,MATCH('Godkända ansökningar'!C:C,'EPM info från ansökningar'!A:A,0),7))</f>
        <v>#N/A</v>
      </c>
      <c r="K239" t="e">
        <f>IF(INDEX('EPM info från ansökningar'!A:AN,MATCH('Godkända ansökningar'!C:C,'EPM info från ansökningar'!A:A,0),8)=0,"",INDEX('EPM info från ansökningar'!A:AN,MATCH('Godkända ansökningar'!C:C,'EPM info från ansökningar'!A:A,0),8))</f>
        <v>#N/A</v>
      </c>
      <c r="L239" t="e">
        <f>IF(INDEX('EPM info från ansökningar'!A:AN,MATCH('Godkända ansökningar'!C:C,'EPM info från ansökningar'!A:A,0),9)=0,"",INDEX('EPM info från ansökningar'!A:AN,MATCH('Godkända ansökningar'!C:C,'EPM info från ansökningar'!A:A,0),9))</f>
        <v>#N/A</v>
      </c>
      <c r="M239" t="e">
        <f>IF(INDEX('EPM info från ansökningar'!A:AN,MATCH('Godkända ansökningar'!C:C,'EPM info från ansökningar'!A:A,0),10)=0,"",INDEX('EPM info från ansökningar'!A:AN,MATCH('Godkända ansökningar'!C:C,'EPM info från ansökningar'!A:A,0),10))</f>
        <v>#N/A</v>
      </c>
      <c r="N239" t="e">
        <f>IF(INDEX('EPM info från ansökningar'!A:AN,MATCH('Godkända ansökningar'!C:C,'EPM info från ansökningar'!A:A,0),11)=0,"",INDEX('EPM info från ansökningar'!A:AN,MATCH('Godkända ansökningar'!C:C,'EPM info från ansökningar'!A:A,0),11))</f>
        <v>#N/A</v>
      </c>
      <c r="O239" t="e">
        <f>IF(INDEX('EPM info från ansökningar'!A:AN,MATCH('Godkända ansökningar'!C:C,'EPM info från ansökningar'!A:A,0),12)=0,"",INDEX('EPM info från ansökningar'!A:AN,MATCH('Godkända ansökningar'!C:C,'EPM info från ansökningar'!A:A,0),12))</f>
        <v>#N/A</v>
      </c>
      <c r="P239" s="63" t="e">
        <f>INDEX('EPM info från ansökningar'!A:AN,MATCH('Godkända ansökningar'!C:C,'EPM info från ansökningar'!A:A,0),33)</f>
        <v>#N/A</v>
      </c>
      <c r="Q239" s="63" t="e">
        <f>INDEX('EPM info från ansökningar'!A:AN,MATCH('Godkända ansökningar'!C:C,'EPM info från ansökningar'!A:A,0),35)</f>
        <v>#N/A</v>
      </c>
      <c r="R239" s="65" t="e">
        <f>INDEX('EPM info från ansökningar'!A:AN,MATCH('Godkända ansökningar'!C:C,'EPM info från ansökningar'!A:A,0),38)</f>
        <v>#N/A</v>
      </c>
      <c r="S239" s="65" t="e">
        <f>INDEX('EPM info från ansökningar'!A:AN,MATCH('Godkända ansökningar'!C:C,'EPM info från ansökningar'!A:A,0),39)</f>
        <v>#N/A</v>
      </c>
      <c r="T239" t="e">
        <f>INDEX('EPM info från ansökningar'!A:AN,MATCH('Godkända ansökningar'!C:C,'EPM info från ansökningar'!A:A,0),40)</f>
        <v>#N/A</v>
      </c>
      <c r="U239" t="str">
        <f>INDEX('EPM diarie'!D:F,MATCH('Godkända ansökningar'!C:C,'EPM diarie'!D:D,0),3)</f>
        <v>Jan Hillert</v>
      </c>
    </row>
    <row r="240" spans="1:21" ht="14.25" x14ac:dyDescent="0.45">
      <c r="A240" s="34" t="s">
        <v>194</v>
      </c>
      <c r="B240" s="34" t="s">
        <v>195</v>
      </c>
      <c r="C240" s="34" t="s">
        <v>1737</v>
      </c>
      <c r="D240" s="34" t="s">
        <v>1738</v>
      </c>
      <c r="E240" s="41" t="e">
        <f>INDEX('EPM info från ansökningar'!A:AN,MATCH('Godkända ansökningar'!C:C,'EPM info från ansökningar'!A:A,0),29)</f>
        <v>#N/A</v>
      </c>
      <c r="F240" s="34" t="s">
        <v>157</v>
      </c>
      <c r="G240" s="33">
        <v>44074</v>
      </c>
      <c r="H240" s="34" t="s">
        <v>212</v>
      </c>
      <c r="I240" t="s">
        <v>162</v>
      </c>
      <c r="J240" t="e">
        <f>IF(INDEX('EPM info från ansökningar'!A:AN,MATCH('Godkända ansökningar'!C:C,'EPM info från ansökningar'!A:A,0),7)=0,"",INDEX('EPM info från ansökningar'!A:AN,MATCH('Godkända ansökningar'!C:C,'EPM info från ansökningar'!A:A,0),7))</f>
        <v>#N/A</v>
      </c>
      <c r="K240" t="e">
        <f>IF(INDEX('EPM info från ansökningar'!A:AN,MATCH('Godkända ansökningar'!C:C,'EPM info från ansökningar'!A:A,0),8)=0,"",INDEX('EPM info från ansökningar'!A:AN,MATCH('Godkända ansökningar'!C:C,'EPM info från ansökningar'!A:A,0),8))</f>
        <v>#N/A</v>
      </c>
      <c r="L240" t="e">
        <f>IF(INDEX('EPM info från ansökningar'!A:AN,MATCH('Godkända ansökningar'!C:C,'EPM info från ansökningar'!A:A,0),9)=0,"",INDEX('EPM info från ansökningar'!A:AN,MATCH('Godkända ansökningar'!C:C,'EPM info från ansökningar'!A:A,0),9))</f>
        <v>#N/A</v>
      </c>
      <c r="M240" t="e">
        <f>IF(INDEX('EPM info från ansökningar'!A:AN,MATCH('Godkända ansökningar'!C:C,'EPM info från ansökningar'!A:A,0),10)=0,"",INDEX('EPM info från ansökningar'!A:AN,MATCH('Godkända ansökningar'!C:C,'EPM info från ansökningar'!A:A,0),10))</f>
        <v>#N/A</v>
      </c>
      <c r="N240" t="e">
        <f>IF(INDEX('EPM info från ansökningar'!A:AN,MATCH('Godkända ansökningar'!C:C,'EPM info från ansökningar'!A:A,0),11)=0,"",INDEX('EPM info från ansökningar'!A:AN,MATCH('Godkända ansökningar'!C:C,'EPM info från ansökningar'!A:A,0),11))</f>
        <v>#N/A</v>
      </c>
      <c r="O240" t="e">
        <f>IF(INDEX('EPM info från ansökningar'!A:AN,MATCH('Godkända ansökningar'!C:C,'EPM info från ansökningar'!A:A,0),12)=0,"",INDEX('EPM info från ansökningar'!A:AN,MATCH('Godkända ansökningar'!C:C,'EPM info från ansökningar'!A:A,0),12))</f>
        <v>#N/A</v>
      </c>
      <c r="P240" s="63" t="e">
        <f>INDEX('EPM info från ansökningar'!A:AN,MATCH('Godkända ansökningar'!C:C,'EPM info från ansökningar'!A:A,0),33)</f>
        <v>#N/A</v>
      </c>
      <c r="Q240" s="63" t="e">
        <f>INDEX('EPM info från ansökningar'!A:AN,MATCH('Godkända ansökningar'!C:C,'EPM info från ansökningar'!A:A,0),35)</f>
        <v>#N/A</v>
      </c>
      <c r="R240" s="65" t="e">
        <f>INDEX('EPM info från ansökningar'!A:AN,MATCH('Godkända ansökningar'!C:C,'EPM info från ansökningar'!A:A,0),38)</f>
        <v>#N/A</v>
      </c>
      <c r="S240" s="65" t="e">
        <f>INDEX('EPM info från ansökningar'!A:AN,MATCH('Godkända ansökningar'!C:C,'EPM info från ansökningar'!A:A,0),39)</f>
        <v>#N/A</v>
      </c>
      <c r="T240" t="e">
        <f>INDEX('EPM info från ansökningar'!A:AN,MATCH('Godkända ansökningar'!C:C,'EPM info från ansökningar'!A:A,0),40)</f>
        <v>#N/A</v>
      </c>
      <c r="U240" t="str">
        <f>INDEX('EPM diarie'!D:F,MATCH('Godkända ansökningar'!C:C,'EPM diarie'!D:D,0),3)</f>
        <v>Mats Martinell</v>
      </c>
    </row>
    <row r="241" spans="1:21" ht="14.25" x14ac:dyDescent="0.45">
      <c r="A241" s="34" t="s">
        <v>194</v>
      </c>
      <c r="B241" s="34" t="s">
        <v>227</v>
      </c>
      <c r="C241" s="34" t="s">
        <v>1739</v>
      </c>
      <c r="D241" s="34" t="s">
        <v>1740</v>
      </c>
      <c r="E241" s="41" t="e">
        <f>INDEX('EPM info från ansökningar'!A:AN,MATCH('Godkända ansökningar'!C:C,'EPM info från ansökningar'!A:A,0),29)</f>
        <v>#N/A</v>
      </c>
      <c r="F241" s="34" t="s">
        <v>34</v>
      </c>
      <c r="G241" s="33">
        <v>44109</v>
      </c>
      <c r="H241" s="34" t="s">
        <v>212</v>
      </c>
      <c r="I241" t="s">
        <v>163</v>
      </c>
      <c r="J241" t="e">
        <f>IF(INDEX('EPM info från ansökningar'!A:AN,MATCH('Godkända ansökningar'!C:C,'EPM info från ansökningar'!A:A,0),7)=0,"",INDEX('EPM info från ansökningar'!A:AN,MATCH('Godkända ansökningar'!C:C,'EPM info från ansökningar'!A:A,0),7))</f>
        <v>#N/A</v>
      </c>
      <c r="K241" t="e">
        <f>IF(INDEX('EPM info från ansökningar'!A:AN,MATCH('Godkända ansökningar'!C:C,'EPM info från ansökningar'!A:A,0),8)=0,"",INDEX('EPM info från ansökningar'!A:AN,MATCH('Godkända ansökningar'!C:C,'EPM info från ansökningar'!A:A,0),8))</f>
        <v>#N/A</v>
      </c>
      <c r="L241" t="e">
        <f>IF(INDEX('EPM info från ansökningar'!A:AN,MATCH('Godkända ansökningar'!C:C,'EPM info från ansökningar'!A:A,0),9)=0,"",INDEX('EPM info från ansökningar'!A:AN,MATCH('Godkända ansökningar'!C:C,'EPM info från ansökningar'!A:A,0),9))</f>
        <v>#N/A</v>
      </c>
      <c r="M241" t="e">
        <f>IF(INDEX('EPM info från ansökningar'!A:AN,MATCH('Godkända ansökningar'!C:C,'EPM info från ansökningar'!A:A,0),10)=0,"",INDEX('EPM info från ansökningar'!A:AN,MATCH('Godkända ansökningar'!C:C,'EPM info från ansökningar'!A:A,0),10))</f>
        <v>#N/A</v>
      </c>
      <c r="N241" t="e">
        <f>IF(INDEX('EPM info från ansökningar'!A:AN,MATCH('Godkända ansökningar'!C:C,'EPM info från ansökningar'!A:A,0),11)=0,"",INDEX('EPM info från ansökningar'!A:AN,MATCH('Godkända ansökningar'!C:C,'EPM info från ansökningar'!A:A,0),11))</f>
        <v>#N/A</v>
      </c>
      <c r="O241" t="e">
        <f>IF(INDEX('EPM info från ansökningar'!A:AN,MATCH('Godkända ansökningar'!C:C,'EPM info från ansökningar'!A:A,0),12)=0,"",INDEX('EPM info från ansökningar'!A:AN,MATCH('Godkända ansökningar'!C:C,'EPM info från ansökningar'!A:A,0),12))</f>
        <v>#N/A</v>
      </c>
      <c r="P241" s="63" t="e">
        <f>INDEX('EPM info från ansökningar'!A:AN,MATCH('Godkända ansökningar'!C:C,'EPM info från ansökningar'!A:A,0),33)</f>
        <v>#N/A</v>
      </c>
      <c r="Q241" s="63" t="e">
        <f>INDEX('EPM info från ansökningar'!A:AN,MATCH('Godkända ansökningar'!C:C,'EPM info från ansökningar'!A:A,0),35)</f>
        <v>#N/A</v>
      </c>
      <c r="R241" s="65" t="e">
        <f>INDEX('EPM info från ansökningar'!A:AN,MATCH('Godkända ansökningar'!C:C,'EPM info från ansökningar'!A:A,0),38)</f>
        <v>#N/A</v>
      </c>
      <c r="S241" s="65" t="e">
        <f>INDEX('EPM info från ansökningar'!A:AN,MATCH('Godkända ansökningar'!C:C,'EPM info från ansökningar'!A:A,0),39)</f>
        <v>#N/A</v>
      </c>
      <c r="T241" t="e">
        <f>INDEX('EPM info från ansökningar'!A:AN,MATCH('Godkända ansökningar'!C:C,'EPM info från ansökningar'!A:A,0),40)</f>
        <v>#N/A</v>
      </c>
      <c r="U241" t="str">
        <f>INDEX('EPM diarie'!D:F,MATCH('Godkända ansökningar'!C:C,'EPM diarie'!D:D,0),3)</f>
        <v>Olof Beck</v>
      </c>
    </row>
    <row r="242" spans="1:21" ht="14.25" x14ac:dyDescent="0.45">
      <c r="A242" s="34" t="s">
        <v>194</v>
      </c>
      <c r="B242" s="34" t="s">
        <v>195</v>
      </c>
      <c r="C242" s="34" t="s">
        <v>1741</v>
      </c>
      <c r="D242" s="34" t="s">
        <v>1742</v>
      </c>
      <c r="E242" s="41" t="e">
        <f>INDEX('EPM info från ansökningar'!A:AN,MATCH('Godkända ansökningar'!C:C,'EPM info från ansökningar'!A:A,0),29)</f>
        <v>#N/A</v>
      </c>
      <c r="F242" s="34" t="s">
        <v>61</v>
      </c>
      <c r="G242" s="33">
        <v>44118</v>
      </c>
      <c r="H242" s="34" t="s">
        <v>212</v>
      </c>
      <c r="I242" t="s">
        <v>165</v>
      </c>
      <c r="J242" t="e">
        <f>IF(INDEX('EPM info från ansökningar'!A:AN,MATCH('Godkända ansökningar'!C:C,'EPM info från ansökningar'!A:A,0),7)=0,"",INDEX('EPM info från ansökningar'!A:AN,MATCH('Godkända ansökningar'!C:C,'EPM info från ansökningar'!A:A,0),7))</f>
        <v>#N/A</v>
      </c>
      <c r="K242" t="e">
        <f>IF(INDEX('EPM info från ansökningar'!A:AN,MATCH('Godkända ansökningar'!C:C,'EPM info från ansökningar'!A:A,0),8)=0,"",INDEX('EPM info från ansökningar'!A:AN,MATCH('Godkända ansökningar'!C:C,'EPM info från ansökningar'!A:A,0),8))</f>
        <v>#N/A</v>
      </c>
      <c r="L242" t="e">
        <f>IF(INDEX('EPM info från ansökningar'!A:AN,MATCH('Godkända ansökningar'!C:C,'EPM info från ansökningar'!A:A,0),9)=0,"",INDEX('EPM info från ansökningar'!A:AN,MATCH('Godkända ansökningar'!C:C,'EPM info från ansökningar'!A:A,0),9))</f>
        <v>#N/A</v>
      </c>
      <c r="M242" t="e">
        <f>IF(INDEX('EPM info från ansökningar'!A:AN,MATCH('Godkända ansökningar'!C:C,'EPM info från ansökningar'!A:A,0),10)=0,"",INDEX('EPM info från ansökningar'!A:AN,MATCH('Godkända ansökningar'!C:C,'EPM info från ansökningar'!A:A,0),10))</f>
        <v>#N/A</v>
      </c>
      <c r="N242" t="e">
        <f>IF(INDEX('EPM info från ansökningar'!A:AN,MATCH('Godkända ansökningar'!C:C,'EPM info från ansökningar'!A:A,0),11)=0,"",INDEX('EPM info från ansökningar'!A:AN,MATCH('Godkända ansökningar'!C:C,'EPM info från ansökningar'!A:A,0),11))</f>
        <v>#N/A</v>
      </c>
      <c r="O242" t="e">
        <f>IF(INDEX('EPM info från ansökningar'!A:AN,MATCH('Godkända ansökningar'!C:C,'EPM info från ansökningar'!A:A,0),12)=0,"",INDEX('EPM info från ansökningar'!A:AN,MATCH('Godkända ansökningar'!C:C,'EPM info från ansökningar'!A:A,0),12))</f>
        <v>#N/A</v>
      </c>
      <c r="P242" s="63" t="e">
        <f>INDEX('EPM info från ansökningar'!A:AN,MATCH('Godkända ansökningar'!C:C,'EPM info från ansökningar'!A:A,0),33)</f>
        <v>#N/A</v>
      </c>
      <c r="Q242" s="63" t="e">
        <f>INDEX('EPM info från ansökningar'!A:AN,MATCH('Godkända ansökningar'!C:C,'EPM info från ansökningar'!A:A,0),35)</f>
        <v>#N/A</v>
      </c>
      <c r="R242" s="65" t="e">
        <f>INDEX('EPM info från ansökningar'!A:AN,MATCH('Godkända ansökningar'!C:C,'EPM info från ansökningar'!A:A,0),38)</f>
        <v>#N/A</v>
      </c>
      <c r="S242" s="65" t="e">
        <f>INDEX('EPM info från ansökningar'!A:AN,MATCH('Godkända ansökningar'!C:C,'EPM info från ansökningar'!A:A,0),39)</f>
        <v>#N/A</v>
      </c>
      <c r="T242" t="e">
        <f>INDEX('EPM info från ansökningar'!A:AN,MATCH('Godkända ansökningar'!C:C,'EPM info från ansökningar'!A:A,0),40)</f>
        <v>#N/A</v>
      </c>
      <c r="U242" t="str">
        <f>INDEX('EPM diarie'!D:F,MATCH('Godkända ansökningar'!C:C,'EPM diarie'!D:D,0),3)</f>
        <v>Steinn Steingrimsson</v>
      </c>
    </row>
    <row r="243" spans="1:21" ht="14.25" x14ac:dyDescent="0.45">
      <c r="A243" s="34" t="s">
        <v>194</v>
      </c>
      <c r="B243" s="34" t="s">
        <v>236</v>
      </c>
      <c r="C243" s="34" t="s">
        <v>1748</v>
      </c>
      <c r="D243" s="34" t="s">
        <v>1749</v>
      </c>
      <c r="E243" s="41" t="e">
        <f>INDEX('EPM info från ansökningar'!A:AN,MATCH('Godkända ansökningar'!C:C,'EPM info från ansökningar'!A:A,0),29)</f>
        <v>#N/A</v>
      </c>
      <c r="F243" s="34" t="s">
        <v>52</v>
      </c>
      <c r="G243" s="33">
        <v>44077</v>
      </c>
      <c r="H243" s="34" t="s">
        <v>212</v>
      </c>
      <c r="I243" t="s">
        <v>163</v>
      </c>
      <c r="J243" t="e">
        <f>IF(INDEX('EPM info från ansökningar'!A:AN,MATCH('Godkända ansökningar'!C:C,'EPM info från ansökningar'!A:A,0),7)=0,"",INDEX('EPM info från ansökningar'!A:AN,MATCH('Godkända ansökningar'!C:C,'EPM info från ansökningar'!A:A,0),7))</f>
        <v>#N/A</v>
      </c>
      <c r="K243" t="e">
        <f>IF(INDEX('EPM info från ansökningar'!A:AN,MATCH('Godkända ansökningar'!C:C,'EPM info från ansökningar'!A:A,0),8)=0,"",INDEX('EPM info från ansökningar'!A:AN,MATCH('Godkända ansökningar'!C:C,'EPM info från ansökningar'!A:A,0),8))</f>
        <v>#N/A</v>
      </c>
      <c r="L243" t="e">
        <f>IF(INDEX('EPM info från ansökningar'!A:AN,MATCH('Godkända ansökningar'!C:C,'EPM info från ansökningar'!A:A,0),9)=0,"",INDEX('EPM info från ansökningar'!A:AN,MATCH('Godkända ansökningar'!C:C,'EPM info från ansökningar'!A:A,0),9))</f>
        <v>#N/A</v>
      </c>
      <c r="M243" t="e">
        <f>IF(INDEX('EPM info från ansökningar'!A:AN,MATCH('Godkända ansökningar'!C:C,'EPM info från ansökningar'!A:A,0),10)=0,"",INDEX('EPM info från ansökningar'!A:AN,MATCH('Godkända ansökningar'!C:C,'EPM info från ansökningar'!A:A,0),10))</f>
        <v>#N/A</v>
      </c>
      <c r="N243" t="e">
        <f>IF(INDEX('EPM info från ansökningar'!A:AN,MATCH('Godkända ansökningar'!C:C,'EPM info från ansökningar'!A:A,0),11)=0,"",INDEX('EPM info från ansökningar'!A:AN,MATCH('Godkända ansökningar'!C:C,'EPM info från ansökningar'!A:A,0),11))</f>
        <v>#N/A</v>
      </c>
      <c r="O243" t="e">
        <f>IF(INDEX('EPM info från ansökningar'!A:AN,MATCH('Godkända ansökningar'!C:C,'EPM info från ansökningar'!A:A,0),12)=0,"",INDEX('EPM info från ansökningar'!A:AN,MATCH('Godkända ansökningar'!C:C,'EPM info från ansökningar'!A:A,0),12))</f>
        <v>#N/A</v>
      </c>
      <c r="P243" s="63" t="e">
        <f>INDEX('EPM info från ansökningar'!A:AN,MATCH('Godkända ansökningar'!C:C,'EPM info från ansökningar'!A:A,0),33)</f>
        <v>#N/A</v>
      </c>
      <c r="Q243" s="63" t="e">
        <f>INDEX('EPM info från ansökningar'!A:AN,MATCH('Godkända ansökningar'!C:C,'EPM info från ansökningar'!A:A,0),35)</f>
        <v>#N/A</v>
      </c>
      <c r="R243" s="65" t="e">
        <f>INDEX('EPM info från ansökningar'!A:AN,MATCH('Godkända ansökningar'!C:C,'EPM info från ansökningar'!A:A,0),38)</f>
        <v>#N/A</v>
      </c>
      <c r="S243" s="65" t="e">
        <f>INDEX('EPM info från ansökningar'!A:AN,MATCH('Godkända ansökningar'!C:C,'EPM info från ansökningar'!A:A,0),39)</f>
        <v>#N/A</v>
      </c>
      <c r="T243" t="e">
        <f>INDEX('EPM info från ansökningar'!A:AN,MATCH('Godkända ansökningar'!C:C,'EPM info från ansökningar'!A:A,0),40)</f>
        <v>#N/A</v>
      </c>
      <c r="U243" t="str">
        <f>INDEX('EPM diarie'!D:F,MATCH('Godkända ansökningar'!C:C,'EPM diarie'!D:D,0),3)</f>
        <v>Lars E Eriksson</v>
      </c>
    </row>
    <row r="244" spans="1:21" ht="14.25" x14ac:dyDescent="0.45">
      <c r="A244" s="34" t="s">
        <v>194</v>
      </c>
      <c r="B244" s="34" t="s">
        <v>201</v>
      </c>
      <c r="C244" s="34" t="s">
        <v>1758</v>
      </c>
      <c r="D244" s="34" t="s">
        <v>1759</v>
      </c>
      <c r="E244" s="41" t="e">
        <f>INDEX('EPM info från ansökningar'!A:AN,MATCH('Godkända ansökningar'!C:C,'EPM info från ansökningar'!A:A,0),29)</f>
        <v>#N/A</v>
      </c>
      <c r="F244" s="34" t="s">
        <v>157</v>
      </c>
      <c r="G244" s="33">
        <v>44118</v>
      </c>
      <c r="H244" s="34" t="s">
        <v>212</v>
      </c>
      <c r="I244" t="s">
        <v>162</v>
      </c>
      <c r="J244" t="e">
        <f>IF(INDEX('EPM info från ansökningar'!A:AN,MATCH('Godkända ansökningar'!C:C,'EPM info från ansökningar'!A:A,0),7)=0,"",INDEX('EPM info från ansökningar'!A:AN,MATCH('Godkända ansökningar'!C:C,'EPM info från ansökningar'!A:A,0),7))</f>
        <v>#N/A</v>
      </c>
      <c r="K244" t="e">
        <f>IF(INDEX('EPM info från ansökningar'!A:AN,MATCH('Godkända ansökningar'!C:C,'EPM info från ansökningar'!A:A,0),8)=0,"",INDEX('EPM info från ansökningar'!A:AN,MATCH('Godkända ansökningar'!C:C,'EPM info från ansökningar'!A:A,0),8))</f>
        <v>#N/A</v>
      </c>
      <c r="L244" t="e">
        <f>IF(INDEX('EPM info från ansökningar'!A:AN,MATCH('Godkända ansökningar'!C:C,'EPM info från ansökningar'!A:A,0),9)=0,"",INDEX('EPM info från ansökningar'!A:AN,MATCH('Godkända ansökningar'!C:C,'EPM info från ansökningar'!A:A,0),9))</f>
        <v>#N/A</v>
      </c>
      <c r="M244" t="e">
        <f>IF(INDEX('EPM info från ansökningar'!A:AN,MATCH('Godkända ansökningar'!C:C,'EPM info från ansökningar'!A:A,0),10)=0,"",INDEX('EPM info från ansökningar'!A:AN,MATCH('Godkända ansökningar'!C:C,'EPM info från ansökningar'!A:A,0),10))</f>
        <v>#N/A</v>
      </c>
      <c r="N244" t="e">
        <f>IF(INDEX('EPM info från ansökningar'!A:AN,MATCH('Godkända ansökningar'!C:C,'EPM info från ansökningar'!A:A,0),11)=0,"",INDEX('EPM info från ansökningar'!A:AN,MATCH('Godkända ansökningar'!C:C,'EPM info från ansökningar'!A:A,0),11))</f>
        <v>#N/A</v>
      </c>
      <c r="O244" t="e">
        <f>IF(INDEX('EPM info från ansökningar'!A:AN,MATCH('Godkända ansökningar'!C:C,'EPM info från ansökningar'!A:A,0),12)=0,"",INDEX('EPM info från ansökningar'!A:AN,MATCH('Godkända ansökningar'!C:C,'EPM info från ansökningar'!A:A,0),12))</f>
        <v>#N/A</v>
      </c>
      <c r="P244" s="63" t="e">
        <f>INDEX('EPM info från ansökningar'!A:AN,MATCH('Godkända ansökningar'!C:C,'EPM info från ansökningar'!A:A,0),33)</f>
        <v>#N/A</v>
      </c>
      <c r="Q244" s="63" t="e">
        <f>INDEX('EPM info från ansökningar'!A:AN,MATCH('Godkända ansökningar'!C:C,'EPM info från ansökningar'!A:A,0),35)</f>
        <v>#N/A</v>
      </c>
      <c r="R244" s="65" t="e">
        <f>INDEX('EPM info från ansökningar'!A:AN,MATCH('Godkända ansökningar'!C:C,'EPM info från ansökningar'!A:A,0),38)</f>
        <v>#N/A</v>
      </c>
      <c r="S244" s="65" t="e">
        <f>INDEX('EPM info från ansökningar'!A:AN,MATCH('Godkända ansökningar'!C:C,'EPM info från ansökningar'!A:A,0),39)</f>
        <v>#N/A</v>
      </c>
      <c r="T244" t="e">
        <f>INDEX('EPM info från ansökningar'!A:AN,MATCH('Godkända ansökningar'!C:C,'EPM info från ansökningar'!A:A,0),40)</f>
        <v>#N/A</v>
      </c>
      <c r="U244" t="str">
        <f>INDEX('EPM diarie'!D:F,MATCH('Godkända ansökningar'!C:C,'EPM diarie'!D:D,0),3)</f>
        <v>Johan Ahlgren</v>
      </c>
    </row>
    <row r="245" spans="1:21" ht="14.25" x14ac:dyDescent="0.45">
      <c r="A245" s="34" t="s">
        <v>194</v>
      </c>
      <c r="B245" s="34" t="s">
        <v>227</v>
      </c>
      <c r="C245" s="34" t="s">
        <v>1761</v>
      </c>
      <c r="D245" s="34" t="s">
        <v>1762</v>
      </c>
      <c r="E245" s="62"/>
      <c r="F245" s="34" t="s">
        <v>127</v>
      </c>
      <c r="G245" s="33">
        <v>44069</v>
      </c>
      <c r="H245" s="34" t="s">
        <v>212</v>
      </c>
      <c r="I245" t="s">
        <v>164</v>
      </c>
      <c r="J245" t="e">
        <f>IF(INDEX('EPM info från ansökningar'!A:AN,MATCH('Godkända ansökningar'!C:C,'EPM info från ansökningar'!A:A,0),7)=0,"",INDEX('EPM info från ansökningar'!A:AN,MATCH('Godkända ansökningar'!C:C,'EPM info från ansökningar'!A:A,0),7))</f>
        <v>#N/A</v>
      </c>
      <c r="K245" t="e">
        <f>IF(INDEX('EPM info från ansökningar'!A:AN,MATCH('Godkända ansökningar'!C:C,'EPM info från ansökningar'!A:A,0),8)=0,"",INDEX('EPM info från ansökningar'!A:AN,MATCH('Godkända ansökningar'!C:C,'EPM info från ansökningar'!A:A,0),8))</f>
        <v>#N/A</v>
      </c>
      <c r="L245" t="e">
        <f>IF(INDEX('EPM info från ansökningar'!A:AN,MATCH('Godkända ansökningar'!C:C,'EPM info från ansökningar'!A:A,0),9)=0,"",INDEX('EPM info från ansökningar'!A:AN,MATCH('Godkända ansökningar'!C:C,'EPM info från ansökningar'!A:A,0),9))</f>
        <v>#N/A</v>
      </c>
      <c r="M245" t="e">
        <f>IF(INDEX('EPM info från ansökningar'!A:AN,MATCH('Godkända ansökningar'!C:C,'EPM info från ansökningar'!A:A,0),10)=0,"",INDEX('EPM info från ansökningar'!A:AN,MATCH('Godkända ansökningar'!C:C,'EPM info från ansökningar'!A:A,0),10))</f>
        <v>#N/A</v>
      </c>
      <c r="N245" t="e">
        <f>IF(INDEX('EPM info från ansökningar'!A:AN,MATCH('Godkända ansökningar'!C:C,'EPM info från ansökningar'!A:A,0),11)=0,"",INDEX('EPM info från ansökningar'!A:AN,MATCH('Godkända ansökningar'!C:C,'EPM info från ansökningar'!A:A,0),11))</f>
        <v>#N/A</v>
      </c>
      <c r="O245" t="e">
        <f>IF(INDEX('EPM info från ansökningar'!A:AN,MATCH('Godkända ansökningar'!C:C,'EPM info från ansökningar'!A:A,0),12)=0,"",INDEX('EPM info från ansökningar'!A:AN,MATCH('Godkända ansökningar'!C:C,'EPM info från ansökningar'!A:A,0),12))</f>
        <v>#N/A</v>
      </c>
      <c r="P245" s="63" t="e">
        <f>INDEX('EPM info från ansökningar'!A:AN,MATCH('Godkända ansökningar'!C:C,'EPM info från ansökningar'!A:A,0),33)</f>
        <v>#N/A</v>
      </c>
      <c r="Q245" s="63" t="e">
        <f>INDEX('EPM info från ansökningar'!A:AN,MATCH('Godkända ansökningar'!C:C,'EPM info från ansökningar'!A:A,0),35)</f>
        <v>#N/A</v>
      </c>
      <c r="R245" s="65" t="e">
        <f>INDEX('EPM info från ansökningar'!A:AN,MATCH('Godkända ansökningar'!C:C,'EPM info från ansökningar'!A:A,0),38)</f>
        <v>#N/A</v>
      </c>
      <c r="S245" s="65" t="e">
        <f>INDEX('EPM info från ansökningar'!A:AN,MATCH('Godkända ansökningar'!C:C,'EPM info från ansökningar'!A:A,0),39)</f>
        <v>#N/A</v>
      </c>
      <c r="T245" t="e">
        <f>INDEX('EPM info från ansökningar'!A:AN,MATCH('Godkända ansökningar'!C:C,'EPM info från ansökningar'!A:A,0),40)</f>
        <v>#N/A</v>
      </c>
      <c r="U245" t="str">
        <f>INDEX('EPM diarie'!D:F,MATCH('Godkända ansökningar'!C:C,'EPM diarie'!D:D,0),3)</f>
        <v>Håkan Hanberger</v>
      </c>
    </row>
    <row r="246" spans="1:21" ht="14.25" x14ac:dyDescent="0.45">
      <c r="A246" s="34" t="s">
        <v>194</v>
      </c>
      <c r="B246" s="34" t="s">
        <v>195</v>
      </c>
      <c r="C246" s="34" t="s">
        <v>2201</v>
      </c>
      <c r="D246" s="34" t="s">
        <v>2202</v>
      </c>
      <c r="E246" s="62"/>
      <c r="F246" s="34" t="s">
        <v>221</v>
      </c>
      <c r="G246" s="33">
        <v>44074</v>
      </c>
      <c r="H246" s="34" t="s">
        <v>199</v>
      </c>
      <c r="I246" t="s">
        <v>161</v>
      </c>
      <c r="J246" t="e">
        <f>IF(INDEX('EPM info från ansökningar'!A:AN,MATCH('Godkända ansökningar'!C:C,'EPM info från ansökningar'!A:A,0),7)=0,"",INDEX('EPM info från ansökningar'!A:AN,MATCH('Godkända ansökningar'!C:C,'EPM info från ansökningar'!A:A,0),7))</f>
        <v>#N/A</v>
      </c>
      <c r="K246" t="e">
        <f>IF(INDEX('EPM info från ansökningar'!A:AN,MATCH('Godkända ansökningar'!C:C,'EPM info från ansökningar'!A:A,0),8)=0,"",INDEX('EPM info från ansökningar'!A:AN,MATCH('Godkända ansökningar'!C:C,'EPM info från ansökningar'!A:A,0),8))</f>
        <v>#N/A</v>
      </c>
      <c r="L246" t="e">
        <f>IF(INDEX('EPM info från ansökningar'!A:AN,MATCH('Godkända ansökningar'!C:C,'EPM info från ansökningar'!A:A,0),9)=0,"",INDEX('EPM info från ansökningar'!A:AN,MATCH('Godkända ansökningar'!C:C,'EPM info från ansökningar'!A:A,0),9))</f>
        <v>#N/A</v>
      </c>
      <c r="M246" t="e">
        <f>IF(INDEX('EPM info från ansökningar'!A:AN,MATCH('Godkända ansökningar'!C:C,'EPM info från ansökningar'!A:A,0),10)=0,"",INDEX('EPM info från ansökningar'!A:AN,MATCH('Godkända ansökningar'!C:C,'EPM info från ansökningar'!A:A,0),10))</f>
        <v>#N/A</v>
      </c>
      <c r="N246" t="e">
        <f>IF(INDEX('EPM info från ansökningar'!A:AN,MATCH('Godkända ansökningar'!C:C,'EPM info från ansökningar'!A:A,0),11)=0,"",INDEX('EPM info från ansökningar'!A:AN,MATCH('Godkända ansökningar'!C:C,'EPM info från ansökningar'!A:A,0),11))</f>
        <v>#N/A</v>
      </c>
      <c r="O246" t="e">
        <f>IF(INDEX('EPM info från ansökningar'!A:AN,MATCH('Godkända ansökningar'!C:C,'EPM info från ansökningar'!A:A,0),12)=0,"",INDEX('EPM info från ansökningar'!A:AN,MATCH('Godkända ansökningar'!C:C,'EPM info från ansökningar'!A:A,0),12))</f>
        <v>#N/A</v>
      </c>
      <c r="P246" s="63" t="e">
        <f>INDEX('EPM info från ansökningar'!A:AN,MATCH('Godkända ansökningar'!C:C,'EPM info från ansökningar'!A:A,0),33)</f>
        <v>#N/A</v>
      </c>
      <c r="Q246" s="63" t="e">
        <f>INDEX('EPM info från ansökningar'!A:AN,MATCH('Godkända ansökningar'!C:C,'EPM info från ansökningar'!A:A,0),35)</f>
        <v>#N/A</v>
      </c>
      <c r="R246" s="65" t="e">
        <f>INDEX('EPM info från ansökningar'!A:AN,MATCH('Godkända ansökningar'!C:C,'EPM info från ansökningar'!A:A,0),38)</f>
        <v>#N/A</v>
      </c>
      <c r="S246" s="65" t="e">
        <f>INDEX('EPM info från ansökningar'!A:AN,MATCH('Godkända ansökningar'!C:C,'EPM info från ansökningar'!A:A,0),39)</f>
        <v>#N/A</v>
      </c>
      <c r="T246" t="e">
        <f>INDEX('EPM info från ansökningar'!A:AN,MATCH('Godkända ansökningar'!C:C,'EPM info från ansökningar'!A:A,0),40)</f>
        <v>#N/A</v>
      </c>
      <c r="U246" t="str">
        <f>INDEX('EPM diarie'!D:F,MATCH('Godkända ansökningar'!C:C,'EPM diarie'!D:D,0),3)</f>
        <v>Anders Johansson</v>
      </c>
    </row>
    <row r="247" spans="1:21" ht="14.25" x14ac:dyDescent="0.45">
      <c r="A247" s="34" t="s">
        <v>194</v>
      </c>
      <c r="B247" s="34" t="s">
        <v>227</v>
      </c>
      <c r="C247" s="34" t="s">
        <v>2206</v>
      </c>
      <c r="D247" s="34" t="s">
        <v>2207</v>
      </c>
      <c r="E247" s="62"/>
      <c r="F247" s="34" t="s">
        <v>487</v>
      </c>
      <c r="G247" s="33">
        <v>44083</v>
      </c>
      <c r="H247" s="34" t="s">
        <v>212</v>
      </c>
      <c r="I247" t="s">
        <v>162</v>
      </c>
      <c r="J247" t="e">
        <f>IF(INDEX('EPM info från ansökningar'!A:AN,MATCH('Godkända ansökningar'!C:C,'EPM info från ansökningar'!A:A,0),7)=0,"",INDEX('EPM info från ansökningar'!A:AN,MATCH('Godkända ansökningar'!C:C,'EPM info från ansökningar'!A:A,0),7))</f>
        <v>#N/A</v>
      </c>
      <c r="K247" t="e">
        <f>IF(INDEX('EPM info från ansökningar'!A:AN,MATCH('Godkända ansökningar'!C:C,'EPM info från ansökningar'!A:A,0),8)=0,"",INDEX('EPM info från ansökningar'!A:AN,MATCH('Godkända ansökningar'!C:C,'EPM info från ansökningar'!A:A,0),8))</f>
        <v>#N/A</v>
      </c>
      <c r="L247" t="e">
        <f>IF(INDEX('EPM info från ansökningar'!A:AN,MATCH('Godkända ansökningar'!C:C,'EPM info från ansökningar'!A:A,0),9)=0,"",INDEX('EPM info från ansökningar'!A:AN,MATCH('Godkända ansökningar'!C:C,'EPM info från ansökningar'!A:A,0),9))</f>
        <v>#N/A</v>
      </c>
      <c r="M247" t="e">
        <f>IF(INDEX('EPM info från ansökningar'!A:AN,MATCH('Godkända ansökningar'!C:C,'EPM info från ansökningar'!A:A,0),10)=0,"",INDEX('EPM info från ansökningar'!A:AN,MATCH('Godkända ansökningar'!C:C,'EPM info från ansökningar'!A:A,0),10))</f>
        <v>#N/A</v>
      </c>
      <c r="N247" t="e">
        <f>IF(INDEX('EPM info från ansökningar'!A:AN,MATCH('Godkända ansökningar'!C:C,'EPM info från ansökningar'!A:A,0),11)=0,"",INDEX('EPM info från ansökningar'!A:AN,MATCH('Godkända ansökningar'!C:C,'EPM info från ansökningar'!A:A,0),11))</f>
        <v>#N/A</v>
      </c>
      <c r="O247" t="e">
        <f>IF(INDEX('EPM info från ansökningar'!A:AN,MATCH('Godkända ansökningar'!C:C,'EPM info från ansökningar'!A:A,0),12)=0,"",INDEX('EPM info från ansökningar'!A:AN,MATCH('Godkända ansökningar'!C:C,'EPM info från ansökningar'!A:A,0),12))</f>
        <v>#N/A</v>
      </c>
      <c r="P247" s="63" t="e">
        <f>INDEX('EPM info från ansökningar'!A:AN,MATCH('Godkända ansökningar'!C:C,'EPM info från ansökningar'!A:A,0),33)</f>
        <v>#N/A</v>
      </c>
      <c r="Q247" s="63" t="e">
        <f>INDEX('EPM info från ansökningar'!A:AN,MATCH('Godkända ansökningar'!C:C,'EPM info från ansökningar'!A:A,0),35)</f>
        <v>#N/A</v>
      </c>
      <c r="R247" s="65" t="e">
        <f>INDEX('EPM info från ansökningar'!A:AN,MATCH('Godkända ansökningar'!C:C,'EPM info från ansökningar'!A:A,0),38)</f>
        <v>#N/A</v>
      </c>
      <c r="S247" s="65" t="e">
        <f>INDEX('EPM info från ansökningar'!A:AN,MATCH('Godkända ansökningar'!C:C,'EPM info från ansökningar'!A:A,0),39)</f>
        <v>#N/A</v>
      </c>
      <c r="T247" t="e">
        <f>INDEX('EPM info från ansökningar'!A:AN,MATCH('Godkända ansökningar'!C:C,'EPM info från ansökningar'!A:A,0),40)</f>
        <v>#N/A</v>
      </c>
      <c r="U247" t="str">
        <f>INDEX('EPM diarie'!D:F,MATCH('Godkända ansökningar'!C:C,'EPM diarie'!D:D,0),3)</f>
        <v>Mia Von Euler</v>
      </c>
    </row>
    <row r="248" spans="1:21" ht="14.25" x14ac:dyDescent="0.45">
      <c r="A248" s="34" t="s">
        <v>194</v>
      </c>
      <c r="B248" s="34" t="s">
        <v>195</v>
      </c>
      <c r="C248" s="34" t="s">
        <v>2217</v>
      </c>
      <c r="D248" s="34" t="s">
        <v>2218</v>
      </c>
      <c r="E248" s="62"/>
      <c r="F248" s="34" t="s">
        <v>52</v>
      </c>
      <c r="G248" s="33">
        <v>44074</v>
      </c>
      <c r="H248" s="34" t="s">
        <v>212</v>
      </c>
      <c r="I248" t="s">
        <v>163</v>
      </c>
      <c r="J248" t="e">
        <f>IF(INDEX('EPM info från ansökningar'!A:AN,MATCH('Godkända ansökningar'!C:C,'EPM info från ansökningar'!A:A,0),7)=0,"",INDEX('EPM info från ansökningar'!A:AN,MATCH('Godkända ansökningar'!C:C,'EPM info från ansökningar'!A:A,0),7))</f>
        <v>#N/A</v>
      </c>
      <c r="K248" t="e">
        <f>IF(INDEX('EPM info från ansökningar'!A:AN,MATCH('Godkända ansökningar'!C:C,'EPM info från ansökningar'!A:A,0),8)=0,"",INDEX('EPM info från ansökningar'!A:AN,MATCH('Godkända ansökningar'!C:C,'EPM info från ansökningar'!A:A,0),8))</f>
        <v>#N/A</v>
      </c>
      <c r="L248" t="e">
        <f>IF(INDEX('EPM info från ansökningar'!A:AN,MATCH('Godkända ansökningar'!C:C,'EPM info från ansökningar'!A:A,0),9)=0,"",INDEX('EPM info från ansökningar'!A:AN,MATCH('Godkända ansökningar'!C:C,'EPM info från ansökningar'!A:A,0),9))</f>
        <v>#N/A</v>
      </c>
      <c r="M248" t="e">
        <f>IF(INDEX('EPM info från ansökningar'!A:AN,MATCH('Godkända ansökningar'!C:C,'EPM info från ansökningar'!A:A,0),10)=0,"",INDEX('EPM info från ansökningar'!A:AN,MATCH('Godkända ansökningar'!C:C,'EPM info från ansökningar'!A:A,0),10))</f>
        <v>#N/A</v>
      </c>
      <c r="N248" t="e">
        <f>IF(INDEX('EPM info från ansökningar'!A:AN,MATCH('Godkända ansökningar'!C:C,'EPM info från ansökningar'!A:A,0),11)=0,"",INDEX('EPM info från ansökningar'!A:AN,MATCH('Godkända ansökningar'!C:C,'EPM info från ansökningar'!A:A,0),11))</f>
        <v>#N/A</v>
      </c>
      <c r="O248" t="e">
        <f>IF(INDEX('EPM info från ansökningar'!A:AN,MATCH('Godkända ansökningar'!C:C,'EPM info från ansökningar'!A:A,0),12)=0,"",INDEX('EPM info från ansökningar'!A:AN,MATCH('Godkända ansökningar'!C:C,'EPM info från ansökningar'!A:A,0),12))</f>
        <v>#N/A</v>
      </c>
      <c r="P248" s="63" t="e">
        <f>INDEX('EPM info från ansökningar'!A:AN,MATCH('Godkända ansökningar'!C:C,'EPM info från ansökningar'!A:A,0),33)</f>
        <v>#N/A</v>
      </c>
      <c r="Q248" s="63" t="e">
        <f>INDEX('EPM info från ansökningar'!A:AN,MATCH('Godkända ansökningar'!C:C,'EPM info från ansökningar'!A:A,0),35)</f>
        <v>#N/A</v>
      </c>
      <c r="R248" s="65" t="e">
        <f>INDEX('EPM info från ansökningar'!A:AN,MATCH('Godkända ansökningar'!C:C,'EPM info från ansökningar'!A:A,0),38)</f>
        <v>#N/A</v>
      </c>
      <c r="S248" s="65" t="e">
        <f>INDEX('EPM info från ansökningar'!A:AN,MATCH('Godkända ansökningar'!C:C,'EPM info från ansökningar'!A:A,0),39)</f>
        <v>#N/A</v>
      </c>
      <c r="T248" t="e">
        <f>INDEX('EPM info från ansökningar'!A:AN,MATCH('Godkända ansökningar'!C:C,'EPM info från ansökningar'!A:A,0),40)</f>
        <v>#N/A</v>
      </c>
      <c r="U248" t="str">
        <f>INDEX('EPM diarie'!D:F,MATCH('Godkända ansökningar'!C:C,'EPM diarie'!D:D,0),3)</f>
        <v>Joakim Dillner, KI</v>
      </c>
    </row>
    <row r="249" spans="1:21" ht="14.25" x14ac:dyDescent="0.45">
      <c r="A249" s="34" t="s">
        <v>194</v>
      </c>
      <c r="B249" s="34" t="s">
        <v>195</v>
      </c>
      <c r="C249" s="34" t="s">
        <v>2246</v>
      </c>
      <c r="D249" s="34" t="s">
        <v>2247</v>
      </c>
      <c r="E249" s="62"/>
      <c r="F249" s="34" t="s">
        <v>34</v>
      </c>
      <c r="G249" s="33">
        <v>44090</v>
      </c>
      <c r="H249" s="34" t="s">
        <v>212</v>
      </c>
      <c r="I249" t="s">
        <v>163</v>
      </c>
      <c r="J249" t="e">
        <f>IF(INDEX('EPM info från ansökningar'!A:AN,MATCH('Godkända ansökningar'!C:C,'EPM info från ansökningar'!A:A,0),7)=0,"",INDEX('EPM info från ansökningar'!A:AN,MATCH('Godkända ansökningar'!C:C,'EPM info från ansökningar'!A:A,0),7))</f>
        <v>#N/A</v>
      </c>
      <c r="K249" t="e">
        <f>IF(INDEX('EPM info från ansökningar'!A:AN,MATCH('Godkända ansökningar'!C:C,'EPM info från ansökningar'!A:A,0),8)=0,"",INDEX('EPM info från ansökningar'!A:AN,MATCH('Godkända ansökningar'!C:C,'EPM info från ansökningar'!A:A,0),8))</f>
        <v>#N/A</v>
      </c>
      <c r="L249" t="e">
        <f>IF(INDEX('EPM info från ansökningar'!A:AN,MATCH('Godkända ansökningar'!C:C,'EPM info från ansökningar'!A:A,0),9)=0,"",INDEX('EPM info från ansökningar'!A:AN,MATCH('Godkända ansökningar'!C:C,'EPM info från ansökningar'!A:A,0),9))</f>
        <v>#N/A</v>
      </c>
      <c r="M249" t="e">
        <f>IF(INDEX('EPM info från ansökningar'!A:AN,MATCH('Godkända ansökningar'!C:C,'EPM info från ansökningar'!A:A,0),10)=0,"",INDEX('EPM info från ansökningar'!A:AN,MATCH('Godkända ansökningar'!C:C,'EPM info från ansökningar'!A:A,0),10))</f>
        <v>#N/A</v>
      </c>
      <c r="N249" t="e">
        <f>IF(INDEX('EPM info från ansökningar'!A:AN,MATCH('Godkända ansökningar'!C:C,'EPM info från ansökningar'!A:A,0),11)=0,"",INDEX('EPM info från ansökningar'!A:AN,MATCH('Godkända ansökningar'!C:C,'EPM info från ansökningar'!A:A,0),11))</f>
        <v>#N/A</v>
      </c>
      <c r="O249" t="e">
        <f>IF(INDEX('EPM info från ansökningar'!A:AN,MATCH('Godkända ansökningar'!C:C,'EPM info från ansökningar'!A:A,0),12)=0,"",INDEX('EPM info från ansökningar'!A:AN,MATCH('Godkända ansökningar'!C:C,'EPM info från ansökningar'!A:A,0),12))</f>
        <v>#N/A</v>
      </c>
      <c r="P249" s="63" t="e">
        <f>INDEX('EPM info från ansökningar'!A:AN,MATCH('Godkända ansökningar'!C:C,'EPM info från ansökningar'!A:A,0),33)</f>
        <v>#N/A</v>
      </c>
      <c r="Q249" s="63" t="e">
        <f>INDEX('EPM info från ansökningar'!A:AN,MATCH('Godkända ansökningar'!C:C,'EPM info från ansökningar'!A:A,0),35)</f>
        <v>#N/A</v>
      </c>
      <c r="R249" s="65" t="e">
        <f>INDEX('EPM info från ansökningar'!A:AN,MATCH('Godkända ansökningar'!C:C,'EPM info från ansökningar'!A:A,0),38)</f>
        <v>#N/A</v>
      </c>
      <c r="S249" s="65" t="e">
        <f>INDEX('EPM info från ansökningar'!A:AN,MATCH('Godkända ansökningar'!C:C,'EPM info från ansökningar'!A:A,0),39)</f>
        <v>#N/A</v>
      </c>
      <c r="T249" t="e">
        <f>INDEX('EPM info från ansökningar'!A:AN,MATCH('Godkända ansökningar'!C:C,'EPM info från ansökningar'!A:A,0),40)</f>
        <v>#N/A</v>
      </c>
      <c r="U249" t="str">
        <f>INDEX('EPM diarie'!D:F,MATCH('Godkända ansökningar'!C:C,'EPM diarie'!D:D,0),3)</f>
        <v>Lars Navér</v>
      </c>
    </row>
    <row r="250" spans="1:21" ht="14.25" x14ac:dyDescent="0.45">
      <c r="A250" s="34" t="s">
        <v>194</v>
      </c>
      <c r="B250" s="34" t="s">
        <v>195</v>
      </c>
      <c r="C250" s="34" t="s">
        <v>2250</v>
      </c>
      <c r="D250" s="34" t="s">
        <v>2251</v>
      </c>
      <c r="E250" s="62"/>
      <c r="F250" s="34" t="s">
        <v>84</v>
      </c>
      <c r="G250" s="33">
        <v>44091</v>
      </c>
      <c r="H250" s="34" t="s">
        <v>212</v>
      </c>
      <c r="I250" t="s">
        <v>162</v>
      </c>
      <c r="J250" t="e">
        <f>IF(INDEX('EPM info från ansökningar'!A:AN,MATCH('Godkända ansökningar'!C:C,'EPM info från ansökningar'!A:A,0),7)=0,"",INDEX('EPM info från ansökningar'!A:AN,MATCH('Godkända ansökningar'!C:C,'EPM info från ansökningar'!A:A,0),7))</f>
        <v>#N/A</v>
      </c>
      <c r="K250" t="e">
        <f>IF(INDEX('EPM info från ansökningar'!A:AN,MATCH('Godkända ansökningar'!C:C,'EPM info från ansökningar'!A:A,0),8)=0,"",INDEX('EPM info från ansökningar'!A:AN,MATCH('Godkända ansökningar'!C:C,'EPM info från ansökningar'!A:A,0),8))</f>
        <v>#N/A</v>
      </c>
      <c r="L250" t="e">
        <f>IF(INDEX('EPM info från ansökningar'!A:AN,MATCH('Godkända ansökningar'!C:C,'EPM info från ansökningar'!A:A,0),9)=0,"",INDEX('EPM info från ansökningar'!A:AN,MATCH('Godkända ansökningar'!C:C,'EPM info från ansökningar'!A:A,0),9))</f>
        <v>#N/A</v>
      </c>
      <c r="M250" t="e">
        <f>IF(INDEX('EPM info från ansökningar'!A:AN,MATCH('Godkända ansökningar'!C:C,'EPM info från ansökningar'!A:A,0),10)=0,"",INDEX('EPM info från ansökningar'!A:AN,MATCH('Godkända ansökningar'!C:C,'EPM info från ansökningar'!A:A,0),10))</f>
        <v>#N/A</v>
      </c>
      <c r="N250" t="e">
        <f>IF(INDEX('EPM info från ansökningar'!A:AN,MATCH('Godkända ansökningar'!C:C,'EPM info från ansökningar'!A:A,0),11)=0,"",INDEX('EPM info från ansökningar'!A:AN,MATCH('Godkända ansökningar'!C:C,'EPM info från ansökningar'!A:A,0),11))</f>
        <v>#N/A</v>
      </c>
      <c r="O250" t="e">
        <f>IF(INDEX('EPM info från ansökningar'!A:AN,MATCH('Godkända ansökningar'!C:C,'EPM info från ansökningar'!A:A,0),12)=0,"",INDEX('EPM info från ansökningar'!A:AN,MATCH('Godkända ansökningar'!C:C,'EPM info från ansökningar'!A:A,0),12))</f>
        <v>#N/A</v>
      </c>
      <c r="P250" s="63" t="e">
        <f>INDEX('EPM info från ansökningar'!A:AN,MATCH('Godkända ansökningar'!C:C,'EPM info från ansökningar'!A:A,0),33)</f>
        <v>#N/A</v>
      </c>
      <c r="Q250" s="63" t="e">
        <f>INDEX('EPM info från ansökningar'!A:AN,MATCH('Godkända ansökningar'!C:C,'EPM info från ansökningar'!A:A,0),35)</f>
        <v>#N/A</v>
      </c>
      <c r="R250" s="65" t="e">
        <f>INDEX('EPM info från ansökningar'!A:AN,MATCH('Godkända ansökningar'!C:C,'EPM info från ansökningar'!A:A,0),38)</f>
        <v>#N/A</v>
      </c>
      <c r="S250" s="65" t="e">
        <f>INDEX('EPM info från ansökningar'!A:AN,MATCH('Godkända ansökningar'!C:C,'EPM info från ansökningar'!A:A,0),39)</f>
        <v>#N/A</v>
      </c>
      <c r="T250" t="e">
        <f>INDEX('EPM info från ansökningar'!A:AN,MATCH('Godkända ansökningar'!C:C,'EPM info från ansökningar'!A:A,0),40)</f>
        <v>#N/A</v>
      </c>
      <c r="U250" t="str">
        <f>INDEX('EPM diarie'!D:F,MATCH('Godkända ansökningar'!C:C,'EPM diarie'!D:D,0),3)</f>
        <v>Emma Nilsing Strid</v>
      </c>
    </row>
    <row r="251" spans="1:21" ht="14.25" x14ac:dyDescent="0.45">
      <c r="A251" s="34" t="s">
        <v>194</v>
      </c>
      <c r="B251" s="34" t="s">
        <v>195</v>
      </c>
      <c r="C251" s="34" t="s">
        <v>2271</v>
      </c>
      <c r="D251" s="34" t="s">
        <v>2272</v>
      </c>
      <c r="E251" s="62"/>
      <c r="F251" s="34" t="s">
        <v>61</v>
      </c>
      <c r="G251" s="33">
        <v>44103</v>
      </c>
      <c r="H251" s="34" t="s">
        <v>212</v>
      </c>
      <c r="I251" t="s">
        <v>165</v>
      </c>
      <c r="J251" t="e">
        <f>IF(INDEX('EPM info från ansökningar'!A:AN,MATCH('Godkända ansökningar'!C:C,'EPM info från ansökningar'!A:A,0),7)=0,"",INDEX('EPM info från ansökningar'!A:AN,MATCH('Godkända ansökningar'!C:C,'EPM info från ansökningar'!A:A,0),7))</f>
        <v>#N/A</v>
      </c>
      <c r="K251" t="e">
        <f>IF(INDEX('EPM info från ansökningar'!A:AN,MATCH('Godkända ansökningar'!C:C,'EPM info från ansökningar'!A:A,0),8)=0,"",INDEX('EPM info från ansökningar'!A:AN,MATCH('Godkända ansökningar'!C:C,'EPM info från ansökningar'!A:A,0),8))</f>
        <v>#N/A</v>
      </c>
      <c r="L251" t="e">
        <f>IF(INDEX('EPM info från ansökningar'!A:AN,MATCH('Godkända ansökningar'!C:C,'EPM info från ansökningar'!A:A,0),9)=0,"",INDEX('EPM info från ansökningar'!A:AN,MATCH('Godkända ansökningar'!C:C,'EPM info från ansökningar'!A:A,0),9))</f>
        <v>#N/A</v>
      </c>
      <c r="M251" t="e">
        <f>IF(INDEX('EPM info från ansökningar'!A:AN,MATCH('Godkända ansökningar'!C:C,'EPM info från ansökningar'!A:A,0),10)=0,"",INDEX('EPM info från ansökningar'!A:AN,MATCH('Godkända ansökningar'!C:C,'EPM info från ansökningar'!A:A,0),10))</f>
        <v>#N/A</v>
      </c>
      <c r="N251" t="e">
        <f>IF(INDEX('EPM info från ansökningar'!A:AN,MATCH('Godkända ansökningar'!C:C,'EPM info från ansökningar'!A:A,0),11)=0,"",INDEX('EPM info från ansökningar'!A:AN,MATCH('Godkända ansökningar'!C:C,'EPM info från ansökningar'!A:A,0),11))</f>
        <v>#N/A</v>
      </c>
      <c r="O251" t="e">
        <f>IF(INDEX('EPM info från ansökningar'!A:AN,MATCH('Godkända ansökningar'!C:C,'EPM info från ansökningar'!A:A,0),12)=0,"",INDEX('EPM info från ansökningar'!A:AN,MATCH('Godkända ansökningar'!C:C,'EPM info från ansökningar'!A:A,0),12))</f>
        <v>#N/A</v>
      </c>
      <c r="P251" s="63" t="e">
        <f>INDEX('EPM info från ansökningar'!A:AN,MATCH('Godkända ansökningar'!C:C,'EPM info från ansökningar'!A:A,0),33)</f>
        <v>#N/A</v>
      </c>
      <c r="Q251" s="63" t="e">
        <f>INDEX('EPM info från ansökningar'!A:AN,MATCH('Godkända ansökningar'!C:C,'EPM info från ansökningar'!A:A,0),35)</f>
        <v>#N/A</v>
      </c>
      <c r="R251" s="65" t="e">
        <f>INDEX('EPM info från ansökningar'!A:AN,MATCH('Godkända ansökningar'!C:C,'EPM info från ansökningar'!A:A,0),38)</f>
        <v>#N/A</v>
      </c>
      <c r="S251" s="65" t="e">
        <f>INDEX('EPM info från ansökningar'!A:AN,MATCH('Godkända ansökningar'!C:C,'EPM info från ansökningar'!A:A,0),39)</f>
        <v>#N/A</v>
      </c>
      <c r="T251" t="e">
        <f>INDEX('EPM info från ansökningar'!A:AN,MATCH('Godkända ansökningar'!C:C,'EPM info från ansökningar'!A:A,0),40)</f>
        <v>#N/A</v>
      </c>
      <c r="U251" t="str">
        <f>INDEX('EPM diarie'!D:F,MATCH('Godkända ansökningar'!C:C,'EPM diarie'!D:D,0),3)</f>
        <v>Ka-Wei Tang</v>
      </c>
    </row>
    <row r="252" spans="1:21" ht="14.25" x14ac:dyDescent="0.45">
      <c r="A252" s="34" t="s">
        <v>194</v>
      </c>
      <c r="B252" s="34" t="s">
        <v>236</v>
      </c>
      <c r="C252" s="34" t="s">
        <v>2479</v>
      </c>
      <c r="D252" s="34" t="s">
        <v>2480</v>
      </c>
      <c r="E252" s="62"/>
      <c r="F252" s="34" t="s">
        <v>487</v>
      </c>
      <c r="G252" s="33">
        <v>44119</v>
      </c>
      <c r="H252" s="34" t="s">
        <v>212</v>
      </c>
      <c r="I252" t="s">
        <v>162</v>
      </c>
      <c r="J252" t="e">
        <f>IF(INDEX('EPM info från ansökningar'!A:AN,MATCH('Godkända ansökningar'!C:C,'EPM info från ansökningar'!A:A,0),7)=0,"",INDEX('EPM info från ansökningar'!A:AN,MATCH('Godkända ansökningar'!C:C,'EPM info från ansökningar'!A:A,0),7))</f>
        <v>#N/A</v>
      </c>
      <c r="K252" t="e">
        <f>IF(INDEX('EPM info från ansökningar'!A:AN,MATCH('Godkända ansökningar'!C:C,'EPM info från ansökningar'!A:A,0),8)=0,"",INDEX('EPM info från ansökningar'!A:AN,MATCH('Godkända ansökningar'!C:C,'EPM info från ansökningar'!A:A,0),8))</f>
        <v>#N/A</v>
      </c>
      <c r="L252" t="e">
        <f>IF(INDEX('EPM info från ansökningar'!A:AN,MATCH('Godkända ansökningar'!C:C,'EPM info från ansökningar'!A:A,0),9)=0,"",INDEX('EPM info från ansökningar'!A:AN,MATCH('Godkända ansökningar'!C:C,'EPM info från ansökningar'!A:A,0),9))</f>
        <v>#N/A</v>
      </c>
      <c r="M252" t="e">
        <f>IF(INDEX('EPM info från ansökningar'!A:AN,MATCH('Godkända ansökningar'!C:C,'EPM info från ansökningar'!A:A,0),10)=0,"",INDEX('EPM info från ansökningar'!A:AN,MATCH('Godkända ansökningar'!C:C,'EPM info från ansökningar'!A:A,0),10))</f>
        <v>#N/A</v>
      </c>
      <c r="N252" t="e">
        <f>IF(INDEX('EPM info från ansökningar'!A:AN,MATCH('Godkända ansökningar'!C:C,'EPM info från ansökningar'!A:A,0),11)=0,"",INDEX('EPM info från ansökningar'!A:AN,MATCH('Godkända ansökningar'!C:C,'EPM info från ansökningar'!A:A,0),11))</f>
        <v>#N/A</v>
      </c>
      <c r="O252" t="e">
        <f>IF(INDEX('EPM info från ansökningar'!A:AN,MATCH('Godkända ansökningar'!C:C,'EPM info från ansökningar'!A:A,0),12)=0,"",INDEX('EPM info från ansökningar'!A:AN,MATCH('Godkända ansökningar'!C:C,'EPM info från ansökningar'!A:A,0),12))</f>
        <v>#N/A</v>
      </c>
      <c r="P252" s="63" t="e">
        <f>INDEX('EPM info från ansökningar'!A:AN,MATCH('Godkända ansökningar'!C:C,'EPM info från ansökningar'!A:A,0),33)</f>
        <v>#N/A</v>
      </c>
      <c r="Q252" s="63" t="e">
        <f>INDEX('EPM info från ansökningar'!A:AN,MATCH('Godkända ansökningar'!C:C,'EPM info från ansökningar'!A:A,0),35)</f>
        <v>#N/A</v>
      </c>
      <c r="R252" s="65" t="e">
        <f>INDEX('EPM info från ansökningar'!A:AN,MATCH('Godkända ansökningar'!C:C,'EPM info från ansökningar'!A:A,0),38)</f>
        <v>#N/A</v>
      </c>
      <c r="S252" s="65" t="e">
        <f>INDEX('EPM info från ansökningar'!A:AN,MATCH('Godkända ansökningar'!C:C,'EPM info från ansökningar'!A:A,0),39)</f>
        <v>#N/A</v>
      </c>
      <c r="T252" t="e">
        <f>INDEX('EPM info från ansökningar'!A:AN,MATCH('Godkända ansökningar'!C:C,'EPM info från ansökningar'!A:A,0),40)</f>
        <v>#N/A</v>
      </c>
      <c r="U252" t="str">
        <f>INDEX('EPM diarie'!D:F,MATCH('Godkända ansökningar'!C:C,'EPM diarie'!D:D,0),3)</f>
        <v>Johan Jendle</v>
      </c>
    </row>
    <row r="253" spans="1:21" ht="14.25" x14ac:dyDescent="0.45">
      <c r="A253" s="34" t="s">
        <v>194</v>
      </c>
      <c r="B253" s="34" t="s">
        <v>227</v>
      </c>
      <c r="C253" s="34" t="s">
        <v>2284</v>
      </c>
      <c r="D253" s="34" t="s">
        <v>2285</v>
      </c>
      <c r="E253" s="62"/>
      <c r="F253" s="34" t="s">
        <v>105</v>
      </c>
      <c r="G253" s="33">
        <v>44090</v>
      </c>
      <c r="H253" s="34" t="s">
        <v>212</v>
      </c>
      <c r="I253" t="s">
        <v>166</v>
      </c>
      <c r="J253" t="e">
        <f>IF(INDEX('EPM info från ansökningar'!A:AN,MATCH('Godkända ansökningar'!C:C,'EPM info från ansökningar'!A:A,0),7)=0,"",INDEX('EPM info från ansökningar'!A:AN,MATCH('Godkända ansökningar'!C:C,'EPM info från ansökningar'!A:A,0),7))</f>
        <v>#N/A</v>
      </c>
      <c r="K253" t="e">
        <f>IF(INDEX('EPM info från ansökningar'!A:AN,MATCH('Godkända ansökningar'!C:C,'EPM info från ansökningar'!A:A,0),8)=0,"",INDEX('EPM info från ansökningar'!A:AN,MATCH('Godkända ansökningar'!C:C,'EPM info från ansökningar'!A:A,0),8))</f>
        <v>#N/A</v>
      </c>
      <c r="L253" t="e">
        <f>IF(INDEX('EPM info från ansökningar'!A:AN,MATCH('Godkända ansökningar'!C:C,'EPM info från ansökningar'!A:A,0),9)=0,"",INDEX('EPM info från ansökningar'!A:AN,MATCH('Godkända ansökningar'!C:C,'EPM info från ansökningar'!A:A,0),9))</f>
        <v>#N/A</v>
      </c>
      <c r="M253" t="e">
        <f>IF(INDEX('EPM info från ansökningar'!A:AN,MATCH('Godkända ansökningar'!C:C,'EPM info från ansökningar'!A:A,0),10)=0,"",INDEX('EPM info från ansökningar'!A:AN,MATCH('Godkända ansökningar'!C:C,'EPM info från ansökningar'!A:A,0),10))</f>
        <v>#N/A</v>
      </c>
      <c r="N253" t="e">
        <f>IF(INDEX('EPM info från ansökningar'!A:AN,MATCH('Godkända ansökningar'!C:C,'EPM info från ansökningar'!A:A,0),11)=0,"",INDEX('EPM info från ansökningar'!A:AN,MATCH('Godkända ansökningar'!C:C,'EPM info från ansökningar'!A:A,0),11))</f>
        <v>#N/A</v>
      </c>
      <c r="O253" t="e">
        <f>IF(INDEX('EPM info från ansökningar'!A:AN,MATCH('Godkända ansökningar'!C:C,'EPM info från ansökningar'!A:A,0),12)=0,"",INDEX('EPM info från ansökningar'!A:AN,MATCH('Godkända ansökningar'!C:C,'EPM info från ansökningar'!A:A,0),12))</f>
        <v>#N/A</v>
      </c>
      <c r="P253" s="63" t="e">
        <f>INDEX('EPM info från ansökningar'!A:AN,MATCH('Godkända ansökningar'!C:C,'EPM info från ansökningar'!A:A,0),33)</f>
        <v>#N/A</v>
      </c>
      <c r="Q253" s="63" t="e">
        <f>INDEX('EPM info från ansökningar'!A:AN,MATCH('Godkända ansökningar'!C:C,'EPM info från ansökningar'!A:A,0),35)</f>
        <v>#N/A</v>
      </c>
      <c r="R253" s="65" t="e">
        <f>INDEX('EPM info från ansökningar'!A:AN,MATCH('Godkända ansökningar'!C:C,'EPM info från ansökningar'!A:A,0),38)</f>
        <v>#N/A</v>
      </c>
      <c r="S253" s="65" t="e">
        <f>INDEX('EPM info från ansökningar'!A:AN,MATCH('Godkända ansökningar'!C:C,'EPM info från ansökningar'!A:A,0),39)</f>
        <v>#N/A</v>
      </c>
      <c r="T253" t="e">
        <f>INDEX('EPM info från ansökningar'!A:AN,MATCH('Godkända ansökningar'!C:C,'EPM info från ansökningar'!A:A,0),40)</f>
        <v>#N/A</v>
      </c>
      <c r="U253" t="str">
        <f>INDEX('EPM diarie'!D:F,MATCH('Godkända ansökningar'!C:C,'EPM diarie'!D:D,0),3)</f>
        <v>Pyotr Platonov</v>
      </c>
    </row>
    <row r="254" spans="1:21" ht="14.25" x14ac:dyDescent="0.45">
      <c r="A254" s="34" t="s">
        <v>194</v>
      </c>
      <c r="B254" s="34" t="s">
        <v>201</v>
      </c>
      <c r="C254" s="34" t="s">
        <v>2288</v>
      </c>
      <c r="D254" s="34" t="s">
        <v>2289</v>
      </c>
      <c r="E254" s="62"/>
      <c r="F254" s="34" t="s">
        <v>127</v>
      </c>
      <c r="G254" s="33">
        <v>44090</v>
      </c>
      <c r="H254" s="34" t="s">
        <v>212</v>
      </c>
      <c r="I254" t="s">
        <v>164</v>
      </c>
      <c r="J254" t="e">
        <f>IF(INDEX('EPM info från ansökningar'!A:AN,MATCH('Godkända ansökningar'!C:C,'EPM info från ansökningar'!A:A,0),7)=0,"",INDEX('EPM info från ansökningar'!A:AN,MATCH('Godkända ansökningar'!C:C,'EPM info från ansökningar'!A:A,0),7))</f>
        <v>#N/A</v>
      </c>
      <c r="K254" t="e">
        <f>IF(INDEX('EPM info från ansökningar'!A:AN,MATCH('Godkända ansökningar'!C:C,'EPM info från ansökningar'!A:A,0),8)=0,"",INDEX('EPM info från ansökningar'!A:AN,MATCH('Godkända ansökningar'!C:C,'EPM info från ansökningar'!A:A,0),8))</f>
        <v>#N/A</v>
      </c>
      <c r="L254" t="e">
        <f>IF(INDEX('EPM info från ansökningar'!A:AN,MATCH('Godkända ansökningar'!C:C,'EPM info från ansökningar'!A:A,0),9)=0,"",INDEX('EPM info från ansökningar'!A:AN,MATCH('Godkända ansökningar'!C:C,'EPM info från ansökningar'!A:A,0),9))</f>
        <v>#N/A</v>
      </c>
      <c r="M254" t="e">
        <f>IF(INDEX('EPM info från ansökningar'!A:AN,MATCH('Godkända ansökningar'!C:C,'EPM info från ansökningar'!A:A,0),10)=0,"",INDEX('EPM info från ansökningar'!A:AN,MATCH('Godkända ansökningar'!C:C,'EPM info från ansökningar'!A:A,0),10))</f>
        <v>#N/A</v>
      </c>
      <c r="N254" t="e">
        <f>IF(INDEX('EPM info från ansökningar'!A:AN,MATCH('Godkända ansökningar'!C:C,'EPM info från ansökningar'!A:A,0),11)=0,"",INDEX('EPM info från ansökningar'!A:AN,MATCH('Godkända ansökningar'!C:C,'EPM info från ansökningar'!A:A,0),11))</f>
        <v>#N/A</v>
      </c>
      <c r="O254" t="e">
        <f>IF(INDEX('EPM info från ansökningar'!A:AN,MATCH('Godkända ansökningar'!C:C,'EPM info från ansökningar'!A:A,0),12)=0,"",INDEX('EPM info från ansökningar'!A:AN,MATCH('Godkända ansökningar'!C:C,'EPM info från ansökningar'!A:A,0),12))</f>
        <v>#N/A</v>
      </c>
      <c r="P254" s="63" t="e">
        <f>INDEX('EPM info från ansökningar'!A:AN,MATCH('Godkända ansökningar'!C:C,'EPM info från ansökningar'!A:A,0),33)</f>
        <v>#N/A</v>
      </c>
      <c r="Q254" s="63" t="e">
        <f>INDEX('EPM info från ansökningar'!A:AN,MATCH('Godkända ansökningar'!C:C,'EPM info från ansökningar'!A:A,0),35)</f>
        <v>#N/A</v>
      </c>
      <c r="R254" s="65" t="e">
        <f>INDEX('EPM info från ansökningar'!A:AN,MATCH('Godkända ansökningar'!C:C,'EPM info från ansökningar'!A:A,0),38)</f>
        <v>#N/A</v>
      </c>
      <c r="S254" s="65" t="e">
        <f>INDEX('EPM info från ansökningar'!A:AN,MATCH('Godkända ansökningar'!C:C,'EPM info från ansökningar'!A:A,0),39)</f>
        <v>#N/A</v>
      </c>
      <c r="T254" t="e">
        <f>INDEX('EPM info från ansökningar'!A:AN,MATCH('Godkända ansökningar'!C:C,'EPM info från ansökningar'!A:A,0),40)</f>
        <v>#N/A</v>
      </c>
      <c r="U254" t="str">
        <f>INDEX('EPM diarie'!D:F,MATCH('Godkända ansökningar'!C:C,'EPM diarie'!D:D,0),3)</f>
        <v>Michelle Chew</v>
      </c>
    </row>
    <row r="255" spans="1:21" ht="14.25" x14ac:dyDescent="0.45">
      <c r="A255" s="34" t="s">
        <v>194</v>
      </c>
      <c r="B255" s="34" t="s">
        <v>195</v>
      </c>
      <c r="C255" s="34" t="s">
        <v>2295</v>
      </c>
      <c r="D255" s="34" t="s">
        <v>2296</v>
      </c>
      <c r="E255" s="62"/>
      <c r="F255" s="34" t="s">
        <v>84</v>
      </c>
      <c r="G255" s="33">
        <v>44119</v>
      </c>
      <c r="H255" s="34" t="s">
        <v>199</v>
      </c>
      <c r="I255" t="s">
        <v>162</v>
      </c>
      <c r="J255" t="e">
        <f>IF(INDEX('EPM info från ansökningar'!A:AN,MATCH('Godkända ansökningar'!C:C,'EPM info från ansökningar'!A:A,0),7)=0,"",INDEX('EPM info från ansökningar'!A:AN,MATCH('Godkända ansökningar'!C:C,'EPM info från ansökningar'!A:A,0),7))</f>
        <v>#N/A</v>
      </c>
      <c r="K255" t="e">
        <f>IF(INDEX('EPM info från ansökningar'!A:AN,MATCH('Godkända ansökningar'!C:C,'EPM info från ansökningar'!A:A,0),8)=0,"",INDEX('EPM info från ansökningar'!A:AN,MATCH('Godkända ansökningar'!C:C,'EPM info från ansökningar'!A:A,0),8))</f>
        <v>#N/A</v>
      </c>
      <c r="L255" t="e">
        <f>IF(INDEX('EPM info från ansökningar'!A:AN,MATCH('Godkända ansökningar'!C:C,'EPM info från ansökningar'!A:A,0),9)=0,"",INDEX('EPM info från ansökningar'!A:AN,MATCH('Godkända ansökningar'!C:C,'EPM info från ansökningar'!A:A,0),9))</f>
        <v>#N/A</v>
      </c>
      <c r="M255" t="e">
        <f>IF(INDEX('EPM info från ansökningar'!A:AN,MATCH('Godkända ansökningar'!C:C,'EPM info från ansökningar'!A:A,0),10)=0,"",INDEX('EPM info från ansökningar'!A:AN,MATCH('Godkända ansökningar'!C:C,'EPM info från ansökningar'!A:A,0),10))</f>
        <v>#N/A</v>
      </c>
      <c r="N255" t="e">
        <f>IF(INDEX('EPM info från ansökningar'!A:AN,MATCH('Godkända ansökningar'!C:C,'EPM info från ansökningar'!A:A,0),11)=0,"",INDEX('EPM info från ansökningar'!A:AN,MATCH('Godkända ansökningar'!C:C,'EPM info från ansökningar'!A:A,0),11))</f>
        <v>#N/A</v>
      </c>
      <c r="O255" t="e">
        <f>IF(INDEX('EPM info från ansökningar'!A:AN,MATCH('Godkända ansökningar'!C:C,'EPM info från ansökningar'!A:A,0),12)=0,"",INDEX('EPM info från ansökningar'!A:AN,MATCH('Godkända ansökningar'!C:C,'EPM info från ansökningar'!A:A,0),12))</f>
        <v>#N/A</v>
      </c>
      <c r="P255" s="63" t="e">
        <f>INDEX('EPM info från ansökningar'!A:AN,MATCH('Godkända ansökningar'!C:C,'EPM info från ansökningar'!A:A,0),33)</f>
        <v>#N/A</v>
      </c>
      <c r="Q255" s="63" t="e">
        <f>INDEX('EPM info från ansökningar'!A:AN,MATCH('Godkända ansökningar'!C:C,'EPM info från ansökningar'!A:A,0),35)</f>
        <v>#N/A</v>
      </c>
      <c r="R255" s="65" t="e">
        <f>INDEX('EPM info från ansökningar'!A:AN,MATCH('Godkända ansökningar'!C:C,'EPM info från ansökningar'!A:A,0),38)</f>
        <v>#N/A</v>
      </c>
      <c r="S255" s="65" t="e">
        <f>INDEX('EPM info från ansökningar'!A:AN,MATCH('Godkända ansökningar'!C:C,'EPM info från ansökningar'!A:A,0),39)</f>
        <v>#N/A</v>
      </c>
      <c r="T255" t="e">
        <f>INDEX('EPM info från ansökningar'!A:AN,MATCH('Godkända ansökningar'!C:C,'EPM info från ansökningar'!A:A,0),40)</f>
        <v>#N/A</v>
      </c>
      <c r="U255" t="str">
        <f>INDEX('EPM diarie'!D:F,MATCH('Godkända ansökningar'!C:C,'EPM diarie'!D:D,0),3)</f>
        <v>Shahin Mohseni</v>
      </c>
    </row>
    <row r="256" spans="1:21" ht="14.25" x14ac:dyDescent="0.45">
      <c r="A256" s="34" t="s">
        <v>194</v>
      </c>
      <c r="B256" s="34" t="s">
        <v>195</v>
      </c>
      <c r="C256" s="34" t="s">
        <v>2303</v>
      </c>
      <c r="D256" s="34" t="s">
        <v>2304</v>
      </c>
      <c r="E256" s="62"/>
      <c r="F256" s="34" t="s">
        <v>586</v>
      </c>
      <c r="G256" s="33">
        <v>44102</v>
      </c>
      <c r="H256" s="34" t="s">
        <v>199</v>
      </c>
      <c r="I256" t="s">
        <v>162</v>
      </c>
      <c r="J256" t="e">
        <f>IF(INDEX('EPM info från ansökningar'!A:AN,MATCH('Godkända ansökningar'!C:C,'EPM info från ansökningar'!A:A,0),7)=0,"",INDEX('EPM info från ansökningar'!A:AN,MATCH('Godkända ansökningar'!C:C,'EPM info från ansökningar'!A:A,0),7))</f>
        <v>#N/A</v>
      </c>
      <c r="K256" t="e">
        <f>IF(INDEX('EPM info från ansökningar'!A:AN,MATCH('Godkända ansökningar'!C:C,'EPM info från ansökningar'!A:A,0),8)=0,"",INDEX('EPM info från ansökningar'!A:AN,MATCH('Godkända ansökningar'!C:C,'EPM info från ansökningar'!A:A,0),8))</f>
        <v>#N/A</v>
      </c>
      <c r="L256" t="e">
        <f>IF(INDEX('EPM info från ansökningar'!A:AN,MATCH('Godkända ansökningar'!C:C,'EPM info från ansökningar'!A:A,0),9)=0,"",INDEX('EPM info från ansökningar'!A:AN,MATCH('Godkända ansökningar'!C:C,'EPM info från ansökningar'!A:A,0),9))</f>
        <v>#N/A</v>
      </c>
      <c r="M256" t="e">
        <f>IF(INDEX('EPM info från ansökningar'!A:AN,MATCH('Godkända ansökningar'!C:C,'EPM info från ansökningar'!A:A,0),10)=0,"",INDEX('EPM info från ansökningar'!A:AN,MATCH('Godkända ansökningar'!C:C,'EPM info från ansökningar'!A:A,0),10))</f>
        <v>#N/A</v>
      </c>
      <c r="N256" t="e">
        <f>IF(INDEX('EPM info från ansökningar'!A:AN,MATCH('Godkända ansökningar'!C:C,'EPM info från ansökningar'!A:A,0),11)=0,"",INDEX('EPM info från ansökningar'!A:AN,MATCH('Godkända ansökningar'!C:C,'EPM info från ansökningar'!A:A,0),11))</f>
        <v>#N/A</v>
      </c>
      <c r="O256" t="e">
        <f>IF(INDEX('EPM info från ansökningar'!A:AN,MATCH('Godkända ansökningar'!C:C,'EPM info från ansökningar'!A:A,0),12)=0,"",INDEX('EPM info från ansökningar'!A:AN,MATCH('Godkända ansökningar'!C:C,'EPM info från ansökningar'!A:A,0),12))</f>
        <v>#N/A</v>
      </c>
      <c r="P256" s="63" t="e">
        <f>INDEX('EPM info från ansökningar'!A:AN,MATCH('Godkända ansökningar'!C:C,'EPM info från ansökningar'!A:A,0),33)</f>
        <v>#N/A</v>
      </c>
      <c r="Q256" s="63" t="e">
        <f>INDEX('EPM info från ansökningar'!A:AN,MATCH('Godkända ansökningar'!C:C,'EPM info från ansökningar'!A:A,0),35)</f>
        <v>#N/A</v>
      </c>
      <c r="R256" s="65" t="e">
        <f>INDEX('EPM info från ansökningar'!A:AN,MATCH('Godkända ansökningar'!C:C,'EPM info från ansökningar'!A:A,0),38)</f>
        <v>#N/A</v>
      </c>
      <c r="S256" s="65" t="e">
        <f>INDEX('EPM info från ansökningar'!A:AN,MATCH('Godkända ansökningar'!C:C,'EPM info från ansökningar'!A:A,0),39)</f>
        <v>#N/A</v>
      </c>
      <c r="T256" t="e">
        <f>INDEX('EPM info från ansökningar'!A:AN,MATCH('Godkända ansökningar'!C:C,'EPM info från ansökningar'!A:A,0),40)</f>
        <v>#N/A</v>
      </c>
      <c r="U256" t="str">
        <f>INDEX('EPM diarie'!D:F,MATCH('Godkända ansökningar'!C:C,'EPM diarie'!D:D,0),3)</f>
        <v>Emeli Månsson</v>
      </c>
    </row>
    <row r="257" spans="1:21" ht="14.25" x14ac:dyDescent="0.45">
      <c r="A257" s="34" t="s">
        <v>194</v>
      </c>
      <c r="B257" s="34" t="s">
        <v>201</v>
      </c>
      <c r="C257" s="34" t="s">
        <v>2358</v>
      </c>
      <c r="D257" s="34" t="s">
        <v>2359</v>
      </c>
      <c r="E257" s="62"/>
      <c r="F257" s="34" t="s">
        <v>52</v>
      </c>
      <c r="G257" s="33">
        <v>44110</v>
      </c>
      <c r="H257" s="34" t="s">
        <v>212</v>
      </c>
      <c r="I257" t="s">
        <v>163</v>
      </c>
      <c r="J257" t="e">
        <f>IF(INDEX('EPM info från ansökningar'!A:AN,MATCH('Godkända ansökningar'!C:C,'EPM info från ansökningar'!A:A,0),7)=0,"",INDEX('EPM info från ansökningar'!A:AN,MATCH('Godkända ansökningar'!C:C,'EPM info från ansökningar'!A:A,0),7))</f>
        <v>#N/A</v>
      </c>
      <c r="K257" t="e">
        <f>IF(INDEX('EPM info från ansökningar'!A:AN,MATCH('Godkända ansökningar'!C:C,'EPM info från ansökningar'!A:A,0),8)=0,"",INDEX('EPM info från ansökningar'!A:AN,MATCH('Godkända ansökningar'!C:C,'EPM info från ansökningar'!A:A,0),8))</f>
        <v>#N/A</v>
      </c>
      <c r="L257" t="e">
        <f>IF(INDEX('EPM info från ansökningar'!A:AN,MATCH('Godkända ansökningar'!C:C,'EPM info från ansökningar'!A:A,0),9)=0,"",INDEX('EPM info från ansökningar'!A:AN,MATCH('Godkända ansökningar'!C:C,'EPM info från ansökningar'!A:A,0),9))</f>
        <v>#N/A</v>
      </c>
      <c r="M257" t="e">
        <f>IF(INDEX('EPM info från ansökningar'!A:AN,MATCH('Godkända ansökningar'!C:C,'EPM info från ansökningar'!A:A,0),10)=0,"",INDEX('EPM info från ansökningar'!A:AN,MATCH('Godkända ansökningar'!C:C,'EPM info från ansökningar'!A:A,0),10))</f>
        <v>#N/A</v>
      </c>
      <c r="N257" t="e">
        <f>IF(INDEX('EPM info från ansökningar'!A:AN,MATCH('Godkända ansökningar'!C:C,'EPM info från ansökningar'!A:A,0),11)=0,"",INDEX('EPM info från ansökningar'!A:AN,MATCH('Godkända ansökningar'!C:C,'EPM info från ansökningar'!A:A,0),11))</f>
        <v>#N/A</v>
      </c>
      <c r="O257" t="e">
        <f>IF(INDEX('EPM info från ansökningar'!A:AN,MATCH('Godkända ansökningar'!C:C,'EPM info från ansökningar'!A:A,0),12)=0,"",INDEX('EPM info från ansökningar'!A:AN,MATCH('Godkända ansökningar'!C:C,'EPM info från ansökningar'!A:A,0),12))</f>
        <v>#N/A</v>
      </c>
      <c r="P257" s="63" t="e">
        <f>INDEX('EPM info från ansökningar'!A:AN,MATCH('Godkända ansökningar'!C:C,'EPM info från ansökningar'!A:A,0),33)</f>
        <v>#N/A</v>
      </c>
      <c r="Q257" s="63" t="e">
        <f>INDEX('EPM info från ansökningar'!A:AN,MATCH('Godkända ansökningar'!C:C,'EPM info från ansökningar'!A:A,0),35)</f>
        <v>#N/A</v>
      </c>
      <c r="R257" s="65" t="e">
        <f>INDEX('EPM info från ansökningar'!A:AN,MATCH('Godkända ansökningar'!C:C,'EPM info från ansökningar'!A:A,0),38)</f>
        <v>#N/A</v>
      </c>
      <c r="S257" s="65" t="e">
        <f>INDEX('EPM info från ansökningar'!A:AN,MATCH('Godkända ansökningar'!C:C,'EPM info från ansökningar'!A:A,0),39)</f>
        <v>#N/A</v>
      </c>
      <c r="T257" t="e">
        <f>INDEX('EPM info från ansökningar'!A:AN,MATCH('Godkända ansökningar'!C:C,'EPM info från ansökningar'!A:A,0),40)</f>
        <v>#N/A</v>
      </c>
      <c r="U257" t="str">
        <f>INDEX('EPM diarie'!D:F,MATCH('Godkända ansökningar'!C:C,'EPM diarie'!D:D,0),3)</f>
        <v>Martin Gerdin Wärnberg</v>
      </c>
    </row>
    <row r="258" spans="1:21" ht="14.25" x14ac:dyDescent="0.45">
      <c r="A258" s="34" t="s">
        <v>194</v>
      </c>
      <c r="B258" s="34" t="s">
        <v>195</v>
      </c>
      <c r="C258" s="34" t="s">
        <v>2379</v>
      </c>
      <c r="D258" s="34" t="s">
        <v>2380</v>
      </c>
      <c r="E258" s="62"/>
      <c r="F258" s="34" t="s">
        <v>52</v>
      </c>
      <c r="G258" s="33">
        <v>44102</v>
      </c>
      <c r="H258" s="34" t="s">
        <v>199</v>
      </c>
      <c r="I258" t="s">
        <v>163</v>
      </c>
      <c r="J258" t="e">
        <f>IF(INDEX('EPM info från ansökningar'!A:AN,MATCH('Godkända ansökningar'!C:C,'EPM info från ansökningar'!A:A,0),7)=0,"",INDEX('EPM info från ansökningar'!A:AN,MATCH('Godkända ansökningar'!C:C,'EPM info från ansökningar'!A:A,0),7))</f>
        <v>#N/A</v>
      </c>
      <c r="K258" t="e">
        <f>IF(INDEX('EPM info från ansökningar'!A:AN,MATCH('Godkända ansökningar'!C:C,'EPM info från ansökningar'!A:A,0),8)=0,"",INDEX('EPM info från ansökningar'!A:AN,MATCH('Godkända ansökningar'!C:C,'EPM info från ansökningar'!A:A,0),8))</f>
        <v>#N/A</v>
      </c>
      <c r="L258" t="e">
        <f>IF(INDEX('EPM info från ansökningar'!A:AN,MATCH('Godkända ansökningar'!C:C,'EPM info från ansökningar'!A:A,0),9)=0,"",INDEX('EPM info från ansökningar'!A:AN,MATCH('Godkända ansökningar'!C:C,'EPM info från ansökningar'!A:A,0),9))</f>
        <v>#N/A</v>
      </c>
      <c r="M258" t="e">
        <f>IF(INDEX('EPM info från ansökningar'!A:AN,MATCH('Godkända ansökningar'!C:C,'EPM info från ansökningar'!A:A,0),10)=0,"",INDEX('EPM info från ansökningar'!A:AN,MATCH('Godkända ansökningar'!C:C,'EPM info från ansökningar'!A:A,0),10))</f>
        <v>#N/A</v>
      </c>
      <c r="N258" t="e">
        <f>IF(INDEX('EPM info från ansökningar'!A:AN,MATCH('Godkända ansökningar'!C:C,'EPM info från ansökningar'!A:A,0),11)=0,"",INDEX('EPM info från ansökningar'!A:AN,MATCH('Godkända ansökningar'!C:C,'EPM info från ansökningar'!A:A,0),11))</f>
        <v>#N/A</v>
      </c>
      <c r="O258" t="e">
        <f>IF(INDEX('EPM info från ansökningar'!A:AN,MATCH('Godkända ansökningar'!C:C,'EPM info från ansökningar'!A:A,0),12)=0,"",INDEX('EPM info från ansökningar'!A:AN,MATCH('Godkända ansökningar'!C:C,'EPM info från ansökningar'!A:A,0),12))</f>
        <v>#N/A</v>
      </c>
      <c r="P258" s="63" t="e">
        <f>INDEX('EPM info från ansökningar'!A:AN,MATCH('Godkända ansökningar'!C:C,'EPM info från ansökningar'!A:A,0),33)</f>
        <v>#N/A</v>
      </c>
      <c r="Q258" s="63" t="e">
        <f>INDEX('EPM info från ansökningar'!A:AN,MATCH('Godkända ansökningar'!C:C,'EPM info från ansökningar'!A:A,0),35)</f>
        <v>#N/A</v>
      </c>
      <c r="R258" s="65" t="e">
        <f>INDEX('EPM info från ansökningar'!A:AN,MATCH('Godkända ansökningar'!C:C,'EPM info från ansökningar'!A:A,0),38)</f>
        <v>#N/A</v>
      </c>
      <c r="S258" s="65" t="e">
        <f>INDEX('EPM info från ansökningar'!A:AN,MATCH('Godkända ansökningar'!C:C,'EPM info från ansökningar'!A:A,0),39)</f>
        <v>#N/A</v>
      </c>
      <c r="T258" t="e">
        <f>INDEX('EPM info från ansökningar'!A:AN,MATCH('Godkända ansökningar'!C:C,'EPM info från ansökningar'!A:A,0),40)</f>
        <v>#N/A</v>
      </c>
      <c r="U258" t="str">
        <f>INDEX('EPM diarie'!D:F,MATCH('Godkända ansökningar'!C:C,'EPM diarie'!D:D,0),3)</f>
        <v>Hans Grönlund</v>
      </c>
    </row>
    <row r="259" spans="1:21" ht="14.25" x14ac:dyDescent="0.45">
      <c r="A259" s="34" t="s">
        <v>194</v>
      </c>
      <c r="B259" s="34" t="s">
        <v>201</v>
      </c>
      <c r="C259" s="34" t="s">
        <v>2404</v>
      </c>
      <c r="D259" s="34" t="s">
        <v>2405</v>
      </c>
      <c r="E259" s="62"/>
      <c r="F259" s="34" t="s">
        <v>340</v>
      </c>
      <c r="G259" s="33">
        <v>44103</v>
      </c>
      <c r="H259" s="34" t="s">
        <v>212</v>
      </c>
      <c r="I259" t="s">
        <v>162</v>
      </c>
      <c r="J259" t="e">
        <f>IF(INDEX('EPM info från ansökningar'!A:AN,MATCH('Godkända ansökningar'!C:C,'EPM info från ansökningar'!A:A,0),7)=0,"",INDEX('EPM info från ansökningar'!A:AN,MATCH('Godkända ansökningar'!C:C,'EPM info från ansökningar'!A:A,0),7))</f>
        <v>#N/A</v>
      </c>
      <c r="K259" t="e">
        <f>IF(INDEX('EPM info från ansökningar'!A:AN,MATCH('Godkända ansökningar'!C:C,'EPM info från ansökningar'!A:A,0),8)=0,"",INDEX('EPM info från ansökningar'!A:AN,MATCH('Godkända ansökningar'!C:C,'EPM info från ansökningar'!A:A,0),8))</f>
        <v>#N/A</v>
      </c>
      <c r="L259" t="e">
        <f>IF(INDEX('EPM info från ansökningar'!A:AN,MATCH('Godkända ansökningar'!C:C,'EPM info från ansökningar'!A:A,0),9)=0,"",INDEX('EPM info från ansökningar'!A:AN,MATCH('Godkända ansökningar'!C:C,'EPM info från ansökningar'!A:A,0),9))</f>
        <v>#N/A</v>
      </c>
      <c r="M259" t="e">
        <f>IF(INDEX('EPM info från ansökningar'!A:AN,MATCH('Godkända ansökningar'!C:C,'EPM info från ansökningar'!A:A,0),10)=0,"",INDEX('EPM info från ansökningar'!A:AN,MATCH('Godkända ansökningar'!C:C,'EPM info från ansökningar'!A:A,0),10))</f>
        <v>#N/A</v>
      </c>
      <c r="N259" t="e">
        <f>IF(INDEX('EPM info från ansökningar'!A:AN,MATCH('Godkända ansökningar'!C:C,'EPM info från ansökningar'!A:A,0),11)=0,"",INDEX('EPM info från ansökningar'!A:AN,MATCH('Godkända ansökningar'!C:C,'EPM info från ansökningar'!A:A,0),11))</f>
        <v>#N/A</v>
      </c>
      <c r="O259" t="e">
        <f>IF(INDEX('EPM info från ansökningar'!A:AN,MATCH('Godkända ansökningar'!C:C,'EPM info från ansökningar'!A:A,0),12)=0,"",INDEX('EPM info från ansökningar'!A:AN,MATCH('Godkända ansökningar'!C:C,'EPM info från ansökningar'!A:A,0),12))</f>
        <v>#N/A</v>
      </c>
      <c r="P259" s="63" t="e">
        <f>INDEX('EPM info från ansökningar'!A:AN,MATCH('Godkända ansökningar'!C:C,'EPM info från ansökningar'!A:A,0),33)</f>
        <v>#N/A</v>
      </c>
      <c r="Q259" s="63" t="e">
        <f>INDEX('EPM info från ansökningar'!A:AN,MATCH('Godkända ansökningar'!C:C,'EPM info från ansökningar'!A:A,0),35)</f>
        <v>#N/A</v>
      </c>
      <c r="R259" s="65" t="e">
        <f>INDEX('EPM info från ansökningar'!A:AN,MATCH('Godkända ansökningar'!C:C,'EPM info från ansökningar'!A:A,0),38)</f>
        <v>#N/A</v>
      </c>
      <c r="S259" s="65" t="e">
        <f>INDEX('EPM info från ansökningar'!A:AN,MATCH('Godkända ansökningar'!C:C,'EPM info från ansökningar'!A:A,0),39)</f>
        <v>#N/A</v>
      </c>
      <c r="T259" t="e">
        <f>INDEX('EPM info från ansökningar'!A:AN,MATCH('Godkända ansökningar'!C:C,'EPM info från ansökningar'!A:A,0),40)</f>
        <v>#N/A</v>
      </c>
      <c r="U259" t="str">
        <f>INDEX('EPM diarie'!D:F,MATCH('Godkända ansökningar'!C:C,'EPM diarie'!D:D,0),3)</f>
        <v>Susanne Tornhamre</v>
      </c>
    </row>
    <row r="260" spans="1:21" ht="14.25" x14ac:dyDescent="0.45">
      <c r="A260" s="34" t="s">
        <v>194</v>
      </c>
      <c r="B260" s="34" t="s">
        <v>195</v>
      </c>
      <c r="C260" s="34" t="s">
        <v>2508</v>
      </c>
      <c r="D260" s="34" t="s">
        <v>2509</v>
      </c>
      <c r="E260" s="62"/>
      <c r="F260" s="34" t="s">
        <v>205</v>
      </c>
      <c r="G260" s="33">
        <v>44118</v>
      </c>
      <c r="H260" s="34" t="s">
        <v>199</v>
      </c>
      <c r="I260" t="s">
        <v>163</v>
      </c>
      <c r="J260" t="e">
        <f>IF(INDEX('EPM info från ansökningar'!A:AN,MATCH('Godkända ansökningar'!C:C,'EPM info från ansökningar'!A:A,0),7)=0,"",INDEX('EPM info från ansökningar'!A:AN,MATCH('Godkända ansökningar'!C:C,'EPM info från ansökningar'!A:A,0),7))</f>
        <v>#N/A</v>
      </c>
      <c r="K260" t="e">
        <f>IF(INDEX('EPM info från ansökningar'!A:AN,MATCH('Godkända ansökningar'!C:C,'EPM info från ansökningar'!A:A,0),8)=0,"",INDEX('EPM info från ansökningar'!A:AN,MATCH('Godkända ansökningar'!C:C,'EPM info från ansökningar'!A:A,0),8))</f>
        <v>#N/A</v>
      </c>
      <c r="L260" t="e">
        <f>IF(INDEX('EPM info från ansökningar'!A:AN,MATCH('Godkända ansökningar'!C:C,'EPM info från ansökningar'!A:A,0),9)=0,"",INDEX('EPM info från ansökningar'!A:AN,MATCH('Godkända ansökningar'!C:C,'EPM info från ansökningar'!A:A,0),9))</f>
        <v>#N/A</v>
      </c>
      <c r="M260" t="e">
        <f>IF(INDEX('EPM info från ansökningar'!A:AN,MATCH('Godkända ansökningar'!C:C,'EPM info från ansökningar'!A:A,0),10)=0,"",INDEX('EPM info från ansökningar'!A:AN,MATCH('Godkända ansökningar'!C:C,'EPM info från ansökningar'!A:A,0),10))</f>
        <v>#N/A</v>
      </c>
      <c r="N260" t="e">
        <f>IF(INDEX('EPM info från ansökningar'!A:AN,MATCH('Godkända ansökningar'!C:C,'EPM info från ansökningar'!A:A,0),11)=0,"",INDEX('EPM info från ansökningar'!A:AN,MATCH('Godkända ansökningar'!C:C,'EPM info från ansökningar'!A:A,0),11))</f>
        <v>#N/A</v>
      </c>
      <c r="O260" t="e">
        <f>IF(INDEX('EPM info från ansökningar'!A:AN,MATCH('Godkända ansökningar'!C:C,'EPM info från ansökningar'!A:A,0),12)=0,"",INDEX('EPM info från ansökningar'!A:AN,MATCH('Godkända ansökningar'!C:C,'EPM info från ansökningar'!A:A,0),12))</f>
        <v>#N/A</v>
      </c>
      <c r="P260" s="63" t="e">
        <f>INDEX('EPM info från ansökningar'!A:AN,MATCH('Godkända ansökningar'!C:C,'EPM info från ansökningar'!A:A,0),33)</f>
        <v>#N/A</v>
      </c>
      <c r="Q260" s="63" t="e">
        <f>INDEX('EPM info från ansökningar'!A:AN,MATCH('Godkända ansökningar'!C:C,'EPM info från ansökningar'!A:A,0),35)</f>
        <v>#N/A</v>
      </c>
      <c r="R260" s="65" t="e">
        <f>INDEX('EPM info från ansökningar'!A:AN,MATCH('Godkända ansökningar'!C:C,'EPM info från ansökningar'!A:A,0),38)</f>
        <v>#N/A</v>
      </c>
      <c r="S260" s="65" t="e">
        <f>INDEX('EPM info från ansökningar'!A:AN,MATCH('Godkända ansökningar'!C:C,'EPM info från ansökningar'!A:A,0),39)</f>
        <v>#N/A</v>
      </c>
      <c r="T260" t="e">
        <f>INDEX('EPM info från ansökningar'!A:AN,MATCH('Godkända ansökningar'!C:C,'EPM info från ansökningar'!A:A,0),40)</f>
        <v>#N/A</v>
      </c>
      <c r="U260" t="str">
        <f>INDEX('EPM diarie'!D:F,MATCH('Godkända ansökningar'!C:C,'EPM diarie'!D:D,0),3)</f>
        <v>Lina Schollin Ask</v>
      </c>
    </row>
    <row r="261" spans="1:21" ht="14.25" x14ac:dyDescent="0.45">
      <c r="A261" s="34" t="s">
        <v>194</v>
      </c>
      <c r="B261" s="34" t="s">
        <v>201</v>
      </c>
      <c r="C261" s="34" t="s">
        <v>2510</v>
      </c>
      <c r="D261" s="34" t="s">
        <v>2511</v>
      </c>
      <c r="E261" s="62"/>
      <c r="F261" s="34" t="s">
        <v>105</v>
      </c>
      <c r="G261" s="33">
        <v>44119</v>
      </c>
      <c r="H261" s="34" t="s">
        <v>199</v>
      </c>
      <c r="I261" t="s">
        <v>166</v>
      </c>
      <c r="J261" t="e">
        <f>IF(INDEX('EPM info från ansökningar'!A:AN,MATCH('Godkända ansökningar'!C:C,'EPM info från ansökningar'!A:A,0),7)=0,"",INDEX('EPM info från ansökningar'!A:AN,MATCH('Godkända ansökningar'!C:C,'EPM info från ansökningar'!A:A,0),7))</f>
        <v>#N/A</v>
      </c>
      <c r="K261" t="e">
        <f>IF(INDEX('EPM info från ansökningar'!A:AN,MATCH('Godkända ansökningar'!C:C,'EPM info från ansökningar'!A:A,0),8)=0,"",INDEX('EPM info från ansökningar'!A:AN,MATCH('Godkända ansökningar'!C:C,'EPM info från ansökningar'!A:A,0),8))</f>
        <v>#N/A</v>
      </c>
      <c r="L261" t="e">
        <f>IF(INDEX('EPM info från ansökningar'!A:AN,MATCH('Godkända ansökningar'!C:C,'EPM info från ansökningar'!A:A,0),9)=0,"",INDEX('EPM info från ansökningar'!A:AN,MATCH('Godkända ansökningar'!C:C,'EPM info från ansökningar'!A:A,0),9))</f>
        <v>#N/A</v>
      </c>
      <c r="M261" t="e">
        <f>IF(INDEX('EPM info från ansökningar'!A:AN,MATCH('Godkända ansökningar'!C:C,'EPM info från ansökningar'!A:A,0),10)=0,"",INDEX('EPM info från ansökningar'!A:AN,MATCH('Godkända ansökningar'!C:C,'EPM info från ansökningar'!A:A,0),10))</f>
        <v>#N/A</v>
      </c>
      <c r="N261" t="e">
        <f>IF(INDEX('EPM info från ansökningar'!A:AN,MATCH('Godkända ansökningar'!C:C,'EPM info från ansökningar'!A:A,0),11)=0,"",INDEX('EPM info från ansökningar'!A:AN,MATCH('Godkända ansökningar'!C:C,'EPM info från ansökningar'!A:A,0),11))</f>
        <v>#N/A</v>
      </c>
      <c r="O261" t="e">
        <f>IF(INDEX('EPM info från ansökningar'!A:AN,MATCH('Godkända ansökningar'!C:C,'EPM info från ansökningar'!A:A,0),12)=0,"",INDEX('EPM info från ansökningar'!A:AN,MATCH('Godkända ansökningar'!C:C,'EPM info från ansökningar'!A:A,0),12))</f>
        <v>#N/A</v>
      </c>
      <c r="P261" s="63" t="e">
        <f>INDEX('EPM info från ansökningar'!A:AN,MATCH('Godkända ansökningar'!C:C,'EPM info från ansökningar'!A:A,0),33)</f>
        <v>#N/A</v>
      </c>
      <c r="Q261" s="63" t="e">
        <f>INDEX('EPM info från ansökningar'!A:AN,MATCH('Godkända ansökningar'!C:C,'EPM info från ansökningar'!A:A,0),35)</f>
        <v>#N/A</v>
      </c>
      <c r="R261" s="65" t="e">
        <f>INDEX('EPM info från ansökningar'!A:AN,MATCH('Godkända ansökningar'!C:C,'EPM info från ansökningar'!A:A,0),38)</f>
        <v>#N/A</v>
      </c>
      <c r="S261" s="65" t="e">
        <f>INDEX('EPM info från ansökningar'!A:AN,MATCH('Godkända ansökningar'!C:C,'EPM info från ansökningar'!A:A,0),39)</f>
        <v>#N/A</v>
      </c>
      <c r="T261" t="e">
        <f>INDEX('EPM info från ansökningar'!A:AN,MATCH('Godkända ansökningar'!C:C,'EPM info från ansökningar'!A:A,0),40)</f>
        <v>#N/A</v>
      </c>
      <c r="U261" t="str">
        <f>INDEX('EPM diarie'!D:F,MATCH('Godkända ansökningar'!C:C,'EPM diarie'!D:D,0),3)</f>
        <v>Erik Malmström</v>
      </c>
    </row>
    <row r="262" spans="1:21" ht="14.25" x14ac:dyDescent="0.45">
      <c r="A262" s="34" t="s">
        <v>194</v>
      </c>
      <c r="B262" s="34" t="s">
        <v>195</v>
      </c>
      <c r="C262" s="34" t="s">
        <v>2530</v>
      </c>
      <c r="D262" s="34" t="s">
        <v>2531</v>
      </c>
      <c r="E262" s="62"/>
      <c r="F262" s="34" t="s">
        <v>84</v>
      </c>
      <c r="G262" s="33">
        <v>44111</v>
      </c>
      <c r="H262" s="34" t="s">
        <v>212</v>
      </c>
      <c r="I262" t="s">
        <v>162</v>
      </c>
      <c r="J262" t="e">
        <f>IF(INDEX('EPM info från ansökningar'!A:AN,MATCH('Godkända ansökningar'!C:C,'EPM info från ansökningar'!A:A,0),7)=0,"",INDEX('EPM info från ansökningar'!A:AN,MATCH('Godkända ansökningar'!C:C,'EPM info från ansökningar'!A:A,0),7))</f>
        <v>#N/A</v>
      </c>
      <c r="K262" t="e">
        <f>IF(INDEX('EPM info från ansökningar'!A:AN,MATCH('Godkända ansökningar'!C:C,'EPM info från ansökningar'!A:A,0),8)=0,"",INDEX('EPM info från ansökningar'!A:AN,MATCH('Godkända ansökningar'!C:C,'EPM info från ansökningar'!A:A,0),8))</f>
        <v>#N/A</v>
      </c>
      <c r="L262" t="e">
        <f>IF(INDEX('EPM info från ansökningar'!A:AN,MATCH('Godkända ansökningar'!C:C,'EPM info från ansökningar'!A:A,0),9)=0,"",INDEX('EPM info från ansökningar'!A:AN,MATCH('Godkända ansökningar'!C:C,'EPM info från ansökningar'!A:A,0),9))</f>
        <v>#N/A</v>
      </c>
      <c r="M262" t="e">
        <f>IF(INDEX('EPM info från ansökningar'!A:AN,MATCH('Godkända ansökningar'!C:C,'EPM info från ansökningar'!A:A,0),10)=0,"",INDEX('EPM info från ansökningar'!A:AN,MATCH('Godkända ansökningar'!C:C,'EPM info från ansökningar'!A:A,0),10))</f>
        <v>#N/A</v>
      </c>
      <c r="N262" t="e">
        <f>IF(INDEX('EPM info från ansökningar'!A:AN,MATCH('Godkända ansökningar'!C:C,'EPM info från ansökningar'!A:A,0),11)=0,"",INDEX('EPM info från ansökningar'!A:AN,MATCH('Godkända ansökningar'!C:C,'EPM info från ansökningar'!A:A,0),11))</f>
        <v>#N/A</v>
      </c>
      <c r="O262" t="e">
        <f>IF(INDEX('EPM info från ansökningar'!A:AN,MATCH('Godkända ansökningar'!C:C,'EPM info från ansökningar'!A:A,0),12)=0,"",INDEX('EPM info från ansökningar'!A:AN,MATCH('Godkända ansökningar'!C:C,'EPM info från ansökningar'!A:A,0),12))</f>
        <v>#N/A</v>
      </c>
      <c r="P262" s="63" t="e">
        <f>INDEX('EPM info från ansökningar'!A:AN,MATCH('Godkända ansökningar'!C:C,'EPM info från ansökningar'!A:A,0),33)</f>
        <v>#N/A</v>
      </c>
      <c r="Q262" s="63" t="e">
        <f>INDEX('EPM info från ansökningar'!A:AN,MATCH('Godkända ansökningar'!C:C,'EPM info från ansökningar'!A:A,0),35)</f>
        <v>#N/A</v>
      </c>
      <c r="R262" s="65" t="e">
        <f>INDEX('EPM info från ansökningar'!A:AN,MATCH('Godkända ansökningar'!C:C,'EPM info från ansökningar'!A:A,0),38)</f>
        <v>#N/A</v>
      </c>
      <c r="S262" s="65" t="e">
        <f>INDEX('EPM info från ansökningar'!A:AN,MATCH('Godkända ansökningar'!C:C,'EPM info från ansökningar'!A:A,0),39)</f>
        <v>#N/A</v>
      </c>
      <c r="T262" t="e">
        <f>INDEX('EPM info från ansökningar'!A:AN,MATCH('Godkända ansökningar'!C:C,'EPM info från ansökningar'!A:A,0),40)</f>
        <v>#N/A</v>
      </c>
      <c r="U262" t="str">
        <f>INDEX('EPM diarie'!D:F,MATCH('Godkända ansökningar'!C:C,'EPM diarie'!D:D,0),3)</f>
        <v>Martin Sundqvist</v>
      </c>
    </row>
    <row r="263" spans="1:21" ht="14.25" x14ac:dyDescent="0.45">
      <c r="A263" s="58"/>
      <c r="B263" s="58"/>
      <c r="C263" s="58"/>
      <c r="D263" s="58"/>
      <c r="E263" s="62"/>
      <c r="F263" s="58"/>
      <c r="H263" s="58"/>
    </row>
    <row r="264" spans="1:21" ht="14.25" x14ac:dyDescent="0.45">
      <c r="A264" s="58"/>
      <c r="B264" s="58"/>
      <c r="C264" s="58"/>
      <c r="D264" s="58"/>
      <c r="E264" s="62"/>
      <c r="F264" s="58"/>
      <c r="G264" s="59"/>
      <c r="H264" s="58"/>
    </row>
    <row r="265" spans="1:21" ht="14.25" x14ac:dyDescent="0.45">
      <c r="A265" s="58"/>
      <c r="B265" s="58"/>
      <c r="C265" s="58"/>
      <c r="D265" s="58"/>
      <c r="E265" s="62"/>
      <c r="F265" s="58"/>
    </row>
    <row r="266" spans="1:21" ht="14.25" x14ac:dyDescent="0.45">
      <c r="A266" s="58"/>
      <c r="B266" s="58"/>
      <c r="C266" s="58"/>
      <c r="D266" s="58"/>
      <c r="E266" s="62"/>
      <c r="F266" s="58"/>
      <c r="G266" s="59"/>
      <c r="H266" s="58"/>
    </row>
    <row r="267" spans="1:21" ht="14.25" x14ac:dyDescent="0.45">
      <c r="A267" s="58"/>
      <c r="B267" s="58"/>
      <c r="C267" s="58"/>
      <c r="D267" s="58"/>
      <c r="E267" s="62"/>
      <c r="F267" s="58"/>
      <c r="G267" s="59"/>
      <c r="H267" s="58"/>
    </row>
    <row r="268" spans="1:21" ht="14.25" x14ac:dyDescent="0.45">
      <c r="A268" s="58"/>
      <c r="B268" s="58"/>
      <c r="C268" s="58"/>
      <c r="D268" s="58"/>
      <c r="E268" s="62"/>
      <c r="F268" s="58"/>
    </row>
    <row r="269" spans="1:21" ht="14.25" x14ac:dyDescent="0.45">
      <c r="A269" s="58"/>
      <c r="B269" s="58"/>
      <c r="C269" s="58"/>
      <c r="D269" s="58"/>
      <c r="E269" s="62"/>
      <c r="H269" s="58"/>
    </row>
    <row r="270" spans="1:21" ht="14.25" x14ac:dyDescent="0.45">
      <c r="A270" s="58"/>
      <c r="B270" s="58"/>
      <c r="C270" s="58"/>
      <c r="D270" s="58"/>
      <c r="E270" s="62"/>
      <c r="F270" s="58"/>
    </row>
    <row r="271" spans="1:21" ht="14.25" x14ac:dyDescent="0.45">
      <c r="A271" s="58"/>
      <c r="B271" s="58"/>
      <c r="C271" s="58"/>
      <c r="D271" s="58"/>
      <c r="E271" s="62"/>
      <c r="F271" s="58"/>
      <c r="G271" s="59"/>
      <c r="H271" s="58"/>
    </row>
    <row r="272" spans="1:21" ht="14.25" x14ac:dyDescent="0.45">
      <c r="A272" s="58"/>
      <c r="B272" s="58"/>
      <c r="C272" s="58"/>
      <c r="D272" s="58"/>
      <c r="E272" s="62"/>
      <c r="F272" s="58"/>
    </row>
    <row r="273" spans="1:8" ht="14.25" x14ac:dyDescent="0.45">
      <c r="A273" s="58"/>
      <c r="C273" s="58"/>
      <c r="D273" s="58"/>
      <c r="E273" s="62"/>
    </row>
    <row r="274" spans="1:8" ht="14.25" x14ac:dyDescent="0.45">
      <c r="A274" s="58"/>
      <c r="B274" s="58"/>
      <c r="C274" s="58"/>
      <c r="D274" s="58"/>
      <c r="E274" s="62"/>
      <c r="F274" s="58"/>
      <c r="G274" s="59"/>
      <c r="H274" s="58"/>
    </row>
    <row r="275" spans="1:8" ht="14.25" x14ac:dyDescent="0.45">
      <c r="A275" s="58"/>
      <c r="B275" s="58"/>
      <c r="C275" s="58"/>
      <c r="D275" s="58"/>
      <c r="E275" s="62"/>
      <c r="F275" s="58"/>
      <c r="G275" s="59"/>
      <c r="H275" s="58"/>
    </row>
    <row r="276" spans="1:8" ht="14.25" x14ac:dyDescent="0.45">
      <c r="A276" s="58"/>
      <c r="B276" s="58"/>
      <c r="C276" s="58"/>
      <c r="D276" s="58"/>
      <c r="E276" s="62"/>
      <c r="F276" s="58"/>
      <c r="G276" s="59"/>
      <c r="H276" s="58"/>
    </row>
    <row r="277" spans="1:8" ht="14.25" x14ac:dyDescent="0.45">
      <c r="A277" s="58"/>
      <c r="B277" s="58"/>
      <c r="C277" s="58"/>
      <c r="D277" s="58"/>
      <c r="E277" s="62"/>
      <c r="F277" s="58"/>
      <c r="G277" s="59"/>
      <c r="H277" s="58"/>
    </row>
    <row r="278" spans="1:8" ht="14.25" x14ac:dyDescent="0.45">
      <c r="A278" s="58"/>
      <c r="B278" s="58"/>
      <c r="C278" s="58"/>
      <c r="D278" s="58"/>
      <c r="E278" s="62"/>
      <c r="F278" s="58"/>
    </row>
    <row r="279" spans="1:8" ht="14.25" x14ac:dyDescent="0.45">
      <c r="A279" s="58"/>
      <c r="B279" s="58"/>
      <c r="C279" s="58"/>
      <c r="D279" s="58"/>
      <c r="E279" s="62"/>
      <c r="F279" s="58"/>
    </row>
    <row r="280" spans="1:8" ht="14.25" x14ac:dyDescent="0.45">
      <c r="A280" s="58"/>
      <c r="B280" s="58"/>
      <c r="C280" s="58"/>
      <c r="D280" s="58"/>
      <c r="E280" s="62"/>
      <c r="F280" s="58"/>
      <c r="G280" s="59"/>
      <c r="H280" s="58"/>
    </row>
    <row r="281" spans="1:8" ht="14.25" x14ac:dyDescent="0.45">
      <c r="A281" s="58"/>
      <c r="B281" s="58"/>
      <c r="C281" s="58"/>
      <c r="D281" s="58"/>
      <c r="E281" s="62"/>
      <c r="F281" s="58"/>
      <c r="G281" s="59"/>
      <c r="H281" s="58"/>
    </row>
    <row r="282" spans="1:8" ht="14.25" x14ac:dyDescent="0.45">
      <c r="A282" s="58"/>
      <c r="B282" s="58"/>
      <c r="C282" s="58"/>
      <c r="D282" s="58"/>
      <c r="E282" s="62"/>
      <c r="F282" s="58"/>
    </row>
    <row r="283" spans="1:8" ht="14.25" x14ac:dyDescent="0.45">
      <c r="A283" s="58"/>
      <c r="B283" s="58"/>
      <c r="C283" s="58"/>
      <c r="D283" s="58"/>
      <c r="E283" s="62"/>
      <c r="F283" s="58"/>
      <c r="G283" s="59"/>
      <c r="H283" s="58"/>
    </row>
    <row r="284" spans="1:8" ht="14.25" x14ac:dyDescent="0.45">
      <c r="A284" s="58"/>
      <c r="B284" s="58"/>
      <c r="C284" s="58"/>
      <c r="D284" s="58"/>
      <c r="E284" s="62"/>
      <c r="F284" s="58"/>
      <c r="G284" s="59"/>
      <c r="H284" s="58"/>
    </row>
    <row r="285" spans="1:8" ht="14.25" x14ac:dyDescent="0.45">
      <c r="A285" s="58"/>
      <c r="B285" s="58"/>
      <c r="C285" s="58"/>
      <c r="D285" s="58"/>
      <c r="E285" s="62"/>
      <c r="F285" s="58"/>
    </row>
    <row r="286" spans="1:8" ht="14.25" x14ac:dyDescent="0.45">
      <c r="A286" s="58"/>
      <c r="B286" s="58"/>
      <c r="C286" s="58"/>
      <c r="D286" s="58"/>
      <c r="E286" s="62"/>
      <c r="F286" s="58"/>
      <c r="G286" s="59"/>
      <c r="H286" s="58"/>
    </row>
    <row r="287" spans="1:8" ht="14.25" x14ac:dyDescent="0.45">
      <c r="A287" s="58"/>
      <c r="B287" s="58"/>
      <c r="C287" s="58"/>
      <c r="D287" s="58"/>
      <c r="E287" s="62"/>
      <c r="F287" s="58"/>
    </row>
    <row r="288" spans="1:8" ht="14.25" x14ac:dyDescent="0.45">
      <c r="A288" s="58"/>
      <c r="B288" s="58"/>
      <c r="C288" s="58"/>
      <c r="D288" s="58"/>
      <c r="E288" s="62"/>
      <c r="F288" s="58"/>
    </row>
    <row r="289" spans="1:8" ht="14.25" x14ac:dyDescent="0.45">
      <c r="A289" s="58"/>
      <c r="B289" s="58"/>
      <c r="C289" s="58"/>
      <c r="D289" s="58"/>
      <c r="E289" s="62"/>
      <c r="F289" s="58"/>
    </row>
    <row r="290" spans="1:8" ht="14.25" x14ac:dyDescent="0.45">
      <c r="A290" s="58"/>
      <c r="B290" s="58"/>
      <c r="C290" s="58"/>
      <c r="D290" s="58"/>
      <c r="E290" s="62"/>
      <c r="F290" s="58"/>
    </row>
    <row r="291" spans="1:8" ht="14.25" x14ac:dyDescent="0.45">
      <c r="A291" s="58"/>
      <c r="B291" s="58"/>
      <c r="C291" s="58"/>
      <c r="D291" s="58"/>
      <c r="E291" s="62"/>
      <c r="F291" s="58"/>
    </row>
    <row r="292" spans="1:8" ht="14.25" x14ac:dyDescent="0.45">
      <c r="A292" s="58"/>
      <c r="C292" s="58"/>
      <c r="D292" s="58"/>
      <c r="E292" s="62"/>
      <c r="F292" s="58"/>
    </row>
    <row r="293" spans="1:8" ht="14.25" x14ac:dyDescent="0.45">
      <c r="A293" s="58"/>
      <c r="B293" s="58"/>
      <c r="C293" s="58"/>
      <c r="D293" s="58"/>
      <c r="E293" s="62"/>
      <c r="F293" s="58"/>
      <c r="G293" s="59"/>
      <c r="H293" s="58"/>
    </row>
    <row r="294" spans="1:8" ht="14.25" x14ac:dyDescent="0.45">
      <c r="A294" s="58"/>
      <c r="B294" s="58"/>
      <c r="C294" s="58"/>
      <c r="D294" s="58"/>
      <c r="E294" s="62"/>
      <c r="F294" s="58"/>
    </row>
    <row r="295" spans="1:8" ht="14.25" x14ac:dyDescent="0.45">
      <c r="A295" s="58"/>
      <c r="B295" s="58"/>
      <c r="C295" s="58"/>
      <c r="D295" s="58"/>
      <c r="E295" s="62"/>
      <c r="F295" s="58"/>
    </row>
    <row r="296" spans="1:8" ht="14.25" x14ac:dyDescent="0.45">
      <c r="A296" s="58"/>
      <c r="B296" s="58"/>
      <c r="C296" s="58"/>
      <c r="D296" s="58"/>
      <c r="E296" s="62"/>
      <c r="F296" s="58"/>
      <c r="G296" s="59"/>
    </row>
    <row r="297" spans="1:8" ht="14.25" x14ac:dyDescent="0.45">
      <c r="A297" s="58"/>
      <c r="B297" s="58"/>
      <c r="C297" s="58"/>
      <c r="D297" s="58"/>
      <c r="E297" s="62"/>
      <c r="F297" s="58"/>
    </row>
    <row r="298" spans="1:8" ht="14.25" x14ac:dyDescent="0.45">
      <c r="A298" s="58"/>
      <c r="B298" s="58"/>
      <c r="C298" s="58"/>
      <c r="D298" s="58"/>
      <c r="E298" s="62"/>
      <c r="F298" s="58"/>
    </row>
    <row r="299" spans="1:8" ht="14.25" x14ac:dyDescent="0.45">
      <c r="A299" s="58"/>
      <c r="B299" s="58"/>
      <c r="C299" s="58"/>
      <c r="D299" s="58"/>
      <c r="E299" s="62"/>
      <c r="F299" s="58"/>
    </row>
    <row r="300" spans="1:8" ht="14.25" x14ac:dyDescent="0.45">
      <c r="A300" s="58"/>
      <c r="B300" s="58"/>
      <c r="C300" s="58"/>
      <c r="D300" s="58"/>
      <c r="E300" s="62"/>
      <c r="F300" s="58"/>
      <c r="G300" s="59"/>
      <c r="H300" s="58"/>
    </row>
    <row r="301" spans="1:8" ht="14.25" x14ac:dyDescent="0.45">
      <c r="A301" s="58"/>
      <c r="B301" s="58"/>
      <c r="C301" s="58"/>
      <c r="D301" s="58"/>
      <c r="E301" s="62"/>
      <c r="F301" s="58"/>
    </row>
    <row r="302" spans="1:8" ht="14.25" x14ac:dyDescent="0.45">
      <c r="A302" s="58"/>
      <c r="B302" s="58"/>
      <c r="C302" s="58"/>
      <c r="D302" s="58"/>
      <c r="E302" s="62"/>
      <c r="F302" s="58"/>
    </row>
    <row r="303" spans="1:8" ht="14.25" x14ac:dyDescent="0.45">
      <c r="A303" s="58"/>
      <c r="B303" s="58"/>
      <c r="C303" s="58"/>
      <c r="D303" s="58"/>
      <c r="E303" s="62"/>
      <c r="F303" s="58"/>
      <c r="G303" s="59"/>
      <c r="H303" s="58"/>
    </row>
    <row r="304" spans="1:8" ht="14.25" x14ac:dyDescent="0.45">
      <c r="A304" s="58"/>
      <c r="B304" s="58"/>
      <c r="C304" s="58"/>
      <c r="D304" s="58"/>
      <c r="E304" s="62"/>
      <c r="F304" s="58"/>
    </row>
    <row r="305" spans="1:8" ht="14.25" x14ac:dyDescent="0.45">
      <c r="A305" s="58"/>
      <c r="B305" s="58"/>
      <c r="C305" s="58"/>
      <c r="D305" s="58"/>
      <c r="E305" s="62"/>
      <c r="F305" s="58"/>
      <c r="G305" s="59"/>
      <c r="H305" s="58"/>
    </row>
    <row r="306" spans="1:8" ht="14.25" x14ac:dyDescent="0.45">
      <c r="A306" s="58"/>
      <c r="B306" s="58"/>
      <c r="C306" s="58"/>
      <c r="D306" s="58"/>
      <c r="E306" s="62"/>
      <c r="F306" s="58"/>
    </row>
    <row r="307" spans="1:8" ht="14.25" x14ac:dyDescent="0.45">
      <c r="A307" s="58"/>
      <c r="B307" s="58"/>
      <c r="C307" s="58"/>
      <c r="D307" s="58"/>
      <c r="E307" s="62"/>
      <c r="F307" s="58"/>
    </row>
    <row r="308" spans="1:8" ht="14.25" x14ac:dyDescent="0.45">
      <c r="A308" s="58"/>
      <c r="B308" s="58"/>
      <c r="C308" s="58"/>
      <c r="D308" s="58"/>
      <c r="E308" s="62"/>
      <c r="F308" s="58"/>
    </row>
    <row r="309" spans="1:8" ht="14.25" x14ac:dyDescent="0.45">
      <c r="A309" s="58"/>
      <c r="B309" s="58"/>
      <c r="C309" s="58"/>
      <c r="D309" s="58"/>
      <c r="E309" s="62"/>
      <c r="F309" s="58"/>
    </row>
    <row r="310" spans="1:8" ht="14.25" x14ac:dyDescent="0.45">
      <c r="A310" s="58"/>
      <c r="B310" s="58"/>
      <c r="C310" s="58"/>
      <c r="D310" s="58"/>
      <c r="E310" s="62"/>
      <c r="F310" s="58"/>
    </row>
    <row r="311" spans="1:8" ht="14.25" x14ac:dyDescent="0.45">
      <c r="A311" s="58"/>
      <c r="B311" s="58"/>
      <c r="C311" s="58"/>
      <c r="D311" s="58"/>
      <c r="E311" s="62"/>
      <c r="F311" s="58"/>
    </row>
    <row r="312" spans="1:8" ht="14.25" x14ac:dyDescent="0.45">
      <c r="A312" s="58"/>
      <c r="B312" s="58"/>
      <c r="C312" s="58"/>
      <c r="D312" s="58"/>
      <c r="E312" s="62"/>
      <c r="F312" s="58"/>
      <c r="G312" s="59"/>
      <c r="H312" s="58"/>
    </row>
    <row r="313" spans="1:8" ht="14.25" x14ac:dyDescent="0.45">
      <c r="A313" s="58"/>
      <c r="B313" s="58"/>
      <c r="C313" s="58"/>
      <c r="D313" s="58"/>
      <c r="E313" s="62"/>
      <c r="F313" s="58"/>
    </row>
    <row r="314" spans="1:8" ht="14.25" x14ac:dyDescent="0.45">
      <c r="A314" s="58"/>
      <c r="B314" s="58"/>
      <c r="C314" s="58"/>
      <c r="D314" s="58"/>
      <c r="E314" s="62"/>
      <c r="F314" s="58"/>
    </row>
    <row r="315" spans="1:8" ht="14.25" x14ac:dyDescent="0.45">
      <c r="A315" s="58"/>
      <c r="B315" s="58"/>
      <c r="C315" s="58"/>
      <c r="D315" s="58"/>
      <c r="E315" s="62"/>
      <c r="F315" s="58"/>
    </row>
    <row r="316" spans="1:8" ht="14.25" x14ac:dyDescent="0.45">
      <c r="A316" s="58"/>
      <c r="B316" s="58"/>
      <c r="C316" s="58"/>
      <c r="D316" s="58"/>
      <c r="E316" s="62"/>
      <c r="F316" s="58"/>
    </row>
    <row r="317" spans="1:8" ht="14.25" x14ac:dyDescent="0.45">
      <c r="A317" s="58"/>
      <c r="B317" s="58"/>
      <c r="C317" s="58"/>
      <c r="D317" s="58"/>
      <c r="E317" s="62"/>
      <c r="F317" s="58"/>
    </row>
    <row r="318" spans="1:8" ht="14.25" x14ac:dyDescent="0.45">
      <c r="A318" s="58"/>
      <c r="B318" s="58"/>
      <c r="C318" s="58"/>
      <c r="D318" s="58"/>
      <c r="E318" s="62"/>
      <c r="F318" s="58"/>
    </row>
    <row r="319" spans="1:8" ht="14.25" x14ac:dyDescent="0.45">
      <c r="A319" s="58"/>
      <c r="B319" s="58"/>
      <c r="C319" s="58"/>
      <c r="D319" s="58"/>
      <c r="E319" s="62"/>
      <c r="F319" s="58"/>
    </row>
    <row r="320" spans="1:8" ht="14.25" x14ac:dyDescent="0.45">
      <c r="A320" s="58"/>
      <c r="B320" s="58"/>
      <c r="C320" s="58"/>
      <c r="D320" s="58"/>
      <c r="E320" s="62"/>
      <c r="F320" s="58"/>
    </row>
    <row r="321" spans="1:8" ht="14.25" x14ac:dyDescent="0.45">
      <c r="A321" s="58"/>
      <c r="B321" s="58"/>
      <c r="C321" s="58"/>
      <c r="D321" s="58"/>
      <c r="E321" s="62"/>
      <c r="F321" s="58"/>
    </row>
    <row r="322" spans="1:8" ht="14.25" x14ac:dyDescent="0.45">
      <c r="A322" s="58"/>
      <c r="B322" s="58"/>
      <c r="C322" s="58"/>
      <c r="D322" s="58"/>
      <c r="E322" s="62"/>
      <c r="F322" s="58"/>
      <c r="G322" s="59"/>
      <c r="H322" s="58"/>
    </row>
    <row r="323" spans="1:8" ht="14.25" x14ac:dyDescent="0.45">
      <c r="A323" s="58"/>
      <c r="B323" s="58"/>
      <c r="C323" s="58"/>
      <c r="D323" s="58"/>
      <c r="E323" s="62"/>
      <c r="F323" s="58"/>
    </row>
    <row r="324" spans="1:8" ht="14.25" x14ac:dyDescent="0.45">
      <c r="A324" s="58"/>
      <c r="B324" s="58"/>
      <c r="C324" s="58"/>
      <c r="D324" s="58"/>
      <c r="E324" s="62"/>
      <c r="F324" s="58"/>
    </row>
    <row r="325" spans="1:8" ht="14.25" x14ac:dyDescent="0.45">
      <c r="A325" s="58"/>
      <c r="B325" s="58"/>
      <c r="C325" s="58"/>
      <c r="D325" s="58"/>
      <c r="E325" s="62"/>
      <c r="F325" s="58"/>
    </row>
    <row r="326" spans="1:8" ht="14.25" x14ac:dyDescent="0.45">
      <c r="A326" s="58"/>
      <c r="B326" s="58"/>
      <c r="C326" s="58"/>
      <c r="D326" s="58"/>
      <c r="E326" s="62"/>
      <c r="F326" s="58"/>
      <c r="G326" s="59"/>
      <c r="H326" s="58"/>
    </row>
    <row r="327" spans="1:8" ht="14.25" x14ac:dyDescent="0.45">
      <c r="A327" s="58"/>
      <c r="B327" s="58"/>
      <c r="C327" s="58"/>
      <c r="D327" s="58"/>
      <c r="E327" s="62"/>
      <c r="F327" s="58"/>
    </row>
    <row r="328" spans="1:8" ht="14.25" x14ac:dyDescent="0.45">
      <c r="A328" s="58"/>
      <c r="B328" s="58"/>
      <c r="C328" s="58"/>
      <c r="D328" s="58"/>
      <c r="E328" s="62"/>
      <c r="F328" s="58"/>
    </row>
    <row r="329" spans="1:8" ht="14.25" x14ac:dyDescent="0.45">
      <c r="A329" s="58"/>
      <c r="B329" s="58"/>
      <c r="C329" s="58"/>
      <c r="D329" s="58"/>
      <c r="E329" s="62"/>
      <c r="F329" s="58"/>
    </row>
    <row r="330" spans="1:8" ht="14.25" x14ac:dyDescent="0.45">
      <c r="A330" s="58"/>
      <c r="B330" s="58"/>
      <c r="C330" s="58"/>
      <c r="D330" s="58"/>
      <c r="E330" s="62"/>
      <c r="F330" s="58"/>
    </row>
    <row r="331" spans="1:8" ht="14.25" x14ac:dyDescent="0.45">
      <c r="A331" s="58"/>
      <c r="B331" s="58"/>
      <c r="C331" s="58"/>
      <c r="D331" s="58"/>
      <c r="E331" s="62"/>
      <c r="F331" s="58"/>
    </row>
    <row r="332" spans="1:8" ht="14.25" x14ac:dyDescent="0.45">
      <c r="A332" s="58"/>
      <c r="B332" s="58"/>
      <c r="C332" s="58"/>
      <c r="D332" s="58"/>
      <c r="E332" s="62"/>
      <c r="F332" s="58"/>
    </row>
    <row r="333" spans="1:8" ht="14.25" x14ac:dyDescent="0.45">
      <c r="A333" s="58"/>
      <c r="B333" s="58"/>
      <c r="C333" s="58"/>
      <c r="D333" s="58"/>
      <c r="E333" s="62"/>
      <c r="F333" s="58"/>
    </row>
    <row r="334" spans="1:8" ht="14.25" x14ac:dyDescent="0.45">
      <c r="A334" s="58"/>
      <c r="B334" s="58"/>
      <c r="C334" s="58"/>
      <c r="D334" s="58"/>
      <c r="E334" s="62"/>
      <c r="F334" s="58"/>
      <c r="G334" s="59"/>
      <c r="H334" s="58"/>
    </row>
    <row r="335" spans="1:8" ht="14.25" x14ac:dyDescent="0.45">
      <c r="A335" s="58"/>
      <c r="B335" s="58"/>
      <c r="C335" s="58"/>
      <c r="D335" s="58"/>
      <c r="E335" s="62"/>
      <c r="F335" s="58"/>
    </row>
    <row r="336" spans="1:8" ht="14.25" x14ac:dyDescent="0.45">
      <c r="A336" s="58"/>
      <c r="B336" s="58"/>
      <c r="C336" s="58"/>
      <c r="D336" s="58"/>
      <c r="E336" s="62"/>
      <c r="F336" s="58"/>
    </row>
    <row r="337" spans="1:8" ht="14.25" x14ac:dyDescent="0.45">
      <c r="A337" s="58"/>
      <c r="B337" s="58"/>
      <c r="C337" s="58"/>
      <c r="D337" s="58"/>
      <c r="E337" s="62"/>
      <c r="F337" s="58"/>
      <c r="H337" s="58"/>
    </row>
    <row r="338" spans="1:8" ht="14.25" x14ac:dyDescent="0.45">
      <c r="A338" s="58"/>
      <c r="B338" s="58"/>
      <c r="C338" s="58"/>
      <c r="D338" s="58"/>
      <c r="E338" s="62"/>
      <c r="F338" s="58"/>
    </row>
    <row r="339" spans="1:8" ht="14.25" x14ac:dyDescent="0.45">
      <c r="A339" s="58"/>
      <c r="B339" s="58"/>
      <c r="C339" s="58"/>
      <c r="D339" s="58"/>
      <c r="E339" s="62"/>
      <c r="F339" s="58"/>
    </row>
    <row r="340" spans="1:8" ht="14.25" x14ac:dyDescent="0.45">
      <c r="A340" s="58"/>
      <c r="B340" s="58"/>
      <c r="C340" s="58"/>
      <c r="D340" s="58"/>
      <c r="E340" s="62"/>
      <c r="F340" s="58"/>
    </row>
    <row r="341" spans="1:8" ht="14.25" x14ac:dyDescent="0.45">
      <c r="A341" s="58"/>
      <c r="B341" s="58"/>
      <c r="C341" s="58"/>
      <c r="D341" s="58"/>
      <c r="E341" s="62"/>
      <c r="F341" s="58"/>
    </row>
    <row r="342" spans="1:8" ht="14.25" x14ac:dyDescent="0.45">
      <c r="A342" s="58"/>
      <c r="B342" s="58"/>
      <c r="C342" s="58"/>
      <c r="D342" s="58"/>
      <c r="E342" s="62"/>
      <c r="F342" s="58"/>
    </row>
    <row r="343" spans="1:8" ht="14.25" x14ac:dyDescent="0.45">
      <c r="A343" s="58"/>
      <c r="B343" s="58"/>
      <c r="C343" s="58"/>
      <c r="D343" s="58"/>
      <c r="E343" s="62"/>
      <c r="F343" s="58"/>
    </row>
    <row r="344" spans="1:8" ht="14.25" x14ac:dyDescent="0.45">
      <c r="A344" s="58"/>
      <c r="B344" s="58"/>
      <c r="C344" s="58"/>
      <c r="D344" s="58"/>
      <c r="E344" s="62"/>
      <c r="F344" s="58"/>
    </row>
    <row r="345" spans="1:8" ht="14.25" x14ac:dyDescent="0.45">
      <c r="A345" s="58"/>
      <c r="B345" s="58"/>
      <c r="C345" s="58"/>
      <c r="D345" s="58"/>
      <c r="E345" s="62"/>
      <c r="F345" s="58"/>
    </row>
    <row r="346" spans="1:8" ht="14.25" x14ac:dyDescent="0.45">
      <c r="A346" s="58"/>
      <c r="B346" s="58"/>
      <c r="C346" s="58"/>
      <c r="D346" s="58"/>
      <c r="E346" s="62"/>
      <c r="F346" s="58"/>
    </row>
    <row r="347" spans="1:8" ht="14.25" x14ac:dyDescent="0.45">
      <c r="A347" s="58"/>
      <c r="B347" s="58"/>
      <c r="C347" s="58"/>
      <c r="D347" s="58"/>
      <c r="E347" s="62"/>
      <c r="F347" s="58"/>
    </row>
    <row r="348" spans="1:8" ht="14.25" x14ac:dyDescent="0.45">
      <c r="A348" s="58"/>
      <c r="B348" s="58"/>
      <c r="C348" s="58"/>
      <c r="D348" s="58"/>
      <c r="E348" s="62"/>
      <c r="F348" s="58"/>
    </row>
    <row r="349" spans="1:8" ht="14.25" x14ac:dyDescent="0.45">
      <c r="A349" s="58"/>
      <c r="B349" s="58"/>
      <c r="C349" s="58"/>
      <c r="D349" s="58"/>
      <c r="E349" s="62"/>
      <c r="F349" s="58"/>
    </row>
    <row r="350" spans="1:8" ht="14.25" x14ac:dyDescent="0.45">
      <c r="A350" s="58"/>
      <c r="B350" s="58"/>
      <c r="C350" s="58"/>
      <c r="D350" s="58"/>
      <c r="E350" s="62"/>
      <c r="F350" s="58"/>
    </row>
    <row r="351" spans="1:8" ht="14.25" x14ac:dyDescent="0.45">
      <c r="A351" s="58"/>
      <c r="B351" s="58"/>
      <c r="C351" s="58"/>
      <c r="D351" s="58"/>
      <c r="E351" s="62"/>
      <c r="F351" s="58"/>
    </row>
    <row r="352" spans="1:8" ht="14.25" x14ac:dyDescent="0.45">
      <c r="A352" s="58"/>
      <c r="B352" s="58"/>
      <c r="C352" s="58"/>
      <c r="D352" s="58"/>
      <c r="E352" s="62"/>
      <c r="F352" s="58"/>
    </row>
    <row r="353" spans="1:6" ht="14.25" x14ac:dyDescent="0.45">
      <c r="A353" s="58"/>
      <c r="B353" s="58"/>
      <c r="C353" s="58"/>
      <c r="D353" s="58"/>
      <c r="E353" s="62"/>
      <c r="F353" s="58"/>
    </row>
    <row r="354" spans="1:6" ht="14.25" x14ac:dyDescent="0.45">
      <c r="A354" s="58"/>
      <c r="B354" s="58"/>
      <c r="C354" s="58"/>
      <c r="D354" s="58"/>
      <c r="E354" s="62"/>
      <c r="F354" s="58"/>
    </row>
    <row r="355" spans="1:6" ht="14.25" x14ac:dyDescent="0.45">
      <c r="A355" s="58"/>
      <c r="B355" s="58"/>
      <c r="C355" s="58"/>
      <c r="D355" s="58"/>
      <c r="E355" s="62"/>
      <c r="F355" s="58"/>
    </row>
    <row r="356" spans="1:6" ht="14.25" x14ac:dyDescent="0.45">
      <c r="A356" s="58"/>
      <c r="B356" s="58"/>
      <c r="C356" s="58"/>
      <c r="D356" s="58"/>
      <c r="E356" s="62"/>
      <c r="F356" s="58"/>
    </row>
    <row r="357" spans="1:6" ht="14.25" x14ac:dyDescent="0.45">
      <c r="A357" s="58"/>
      <c r="B357" s="58"/>
      <c r="C357" s="58"/>
      <c r="D357" s="58"/>
      <c r="E357" s="62"/>
      <c r="F357" s="58"/>
    </row>
    <row r="358" spans="1:6" ht="14.25" x14ac:dyDescent="0.45">
      <c r="A358" s="58"/>
      <c r="B358" s="58"/>
      <c r="C358" s="58"/>
      <c r="D358" s="58"/>
      <c r="E358" s="62"/>
      <c r="F358" s="58"/>
    </row>
    <row r="359" spans="1:6" ht="14.25" x14ac:dyDescent="0.45">
      <c r="A359" s="58"/>
      <c r="B359" s="58"/>
      <c r="C359" s="58"/>
      <c r="D359" s="58"/>
      <c r="E359" s="62"/>
      <c r="F359" s="58"/>
    </row>
    <row r="360" spans="1:6" ht="14.25" x14ac:dyDescent="0.45">
      <c r="A360" s="58"/>
      <c r="B360" s="58"/>
      <c r="C360" s="58"/>
      <c r="D360" s="58"/>
      <c r="E360" s="62"/>
      <c r="F360" s="58"/>
    </row>
    <row r="361" spans="1:6" ht="14.25" x14ac:dyDescent="0.45">
      <c r="A361" s="58"/>
      <c r="B361" s="58"/>
      <c r="C361" s="58"/>
      <c r="D361" s="58"/>
      <c r="E361" s="62"/>
      <c r="F361" s="58"/>
    </row>
    <row r="362" spans="1:6" ht="14.25" x14ac:dyDescent="0.45">
      <c r="A362" s="58"/>
      <c r="B362" s="58"/>
      <c r="C362" s="58"/>
      <c r="D362" s="58"/>
      <c r="E362" s="62"/>
      <c r="F362" s="58"/>
    </row>
    <row r="363" spans="1:6" ht="14.25" x14ac:dyDescent="0.45">
      <c r="A363" s="58"/>
      <c r="B363" s="58"/>
      <c r="C363" s="58"/>
      <c r="D363" s="58"/>
      <c r="E363" s="62"/>
      <c r="F363" s="58"/>
    </row>
    <row r="364" spans="1:6" ht="14.25" x14ac:dyDescent="0.45">
      <c r="A364" s="58"/>
      <c r="B364" s="58"/>
      <c r="C364" s="58"/>
      <c r="D364" s="58"/>
      <c r="E364" s="62"/>
      <c r="F364" s="58"/>
    </row>
    <row r="365" spans="1:6" ht="14.25" x14ac:dyDescent="0.45">
      <c r="A365" s="58"/>
      <c r="B365" s="58"/>
      <c r="C365" s="58"/>
      <c r="D365" s="58"/>
      <c r="E365" s="62"/>
      <c r="F365" s="58"/>
    </row>
    <row r="366" spans="1:6" ht="14.25" x14ac:dyDescent="0.45">
      <c r="A366" s="58"/>
      <c r="B366" s="58"/>
      <c r="C366" s="58"/>
      <c r="D366" s="58"/>
      <c r="E366" s="62"/>
      <c r="F366" s="58"/>
    </row>
    <row r="367" spans="1:6" ht="14.25" x14ac:dyDescent="0.45">
      <c r="A367" s="58"/>
      <c r="B367" s="58"/>
      <c r="C367" s="58"/>
      <c r="D367" s="58"/>
      <c r="E367" s="62"/>
      <c r="F367" s="58"/>
    </row>
    <row r="368" spans="1:6" ht="14.25" x14ac:dyDescent="0.45">
      <c r="A368" s="58"/>
      <c r="B368" s="58"/>
      <c r="C368" s="58"/>
      <c r="D368" s="58"/>
      <c r="E368" s="62"/>
      <c r="F368" s="58"/>
    </row>
    <row r="369" spans="1:8" ht="14.25" x14ac:dyDescent="0.45">
      <c r="A369" s="58"/>
      <c r="B369" s="58"/>
      <c r="C369" s="58"/>
      <c r="D369" s="58"/>
      <c r="E369" s="62"/>
      <c r="F369" s="58"/>
    </row>
    <row r="370" spans="1:8" ht="14.25" x14ac:dyDescent="0.45">
      <c r="A370" s="58"/>
      <c r="B370" s="58"/>
      <c r="C370" s="58"/>
      <c r="D370" s="58"/>
      <c r="E370" s="62"/>
      <c r="F370" s="58"/>
    </row>
    <row r="371" spans="1:8" ht="14.25" x14ac:dyDescent="0.45">
      <c r="A371" s="58"/>
      <c r="B371" s="58"/>
      <c r="C371" s="58"/>
      <c r="D371" s="58"/>
      <c r="E371" s="62"/>
      <c r="F371" s="58"/>
    </row>
    <row r="372" spans="1:8" ht="14.25" x14ac:dyDescent="0.45">
      <c r="A372" s="58"/>
      <c r="B372" s="58"/>
      <c r="C372" s="58"/>
      <c r="D372" s="58"/>
      <c r="E372" s="62"/>
      <c r="F372" s="58"/>
    </row>
    <row r="373" spans="1:8" ht="14.25" x14ac:dyDescent="0.45">
      <c r="A373" s="58"/>
      <c r="B373" s="58"/>
      <c r="C373" s="58"/>
      <c r="D373" s="58"/>
      <c r="E373" s="62"/>
      <c r="F373" s="58"/>
    </row>
    <row r="374" spans="1:8" ht="14.25" x14ac:dyDescent="0.45">
      <c r="A374" s="58"/>
      <c r="B374" s="58"/>
      <c r="C374" s="58"/>
      <c r="D374" s="58"/>
      <c r="E374" s="62"/>
      <c r="F374" s="58"/>
      <c r="H374" s="58"/>
    </row>
    <row r="375" spans="1:8" ht="14.25" x14ac:dyDescent="0.45">
      <c r="A375" s="58"/>
      <c r="B375" s="58"/>
      <c r="C375" s="58"/>
      <c r="D375" s="58"/>
      <c r="E375" s="62"/>
      <c r="F375" s="58"/>
    </row>
    <row r="376" spans="1:8" ht="14.25" x14ac:dyDescent="0.45">
      <c r="A376" s="58"/>
      <c r="B376" s="58"/>
      <c r="C376" s="58"/>
      <c r="D376" s="58"/>
      <c r="E376" s="62"/>
      <c r="F376" s="58"/>
    </row>
    <row r="377" spans="1:8" ht="14.25" x14ac:dyDescent="0.45">
      <c r="A377" s="58"/>
      <c r="B377" s="58"/>
      <c r="C377" s="58"/>
      <c r="D377" s="58"/>
      <c r="E377" s="62"/>
      <c r="F377" s="58"/>
      <c r="H377" s="58"/>
    </row>
    <row r="378" spans="1:8" ht="14.25" x14ac:dyDescent="0.45">
      <c r="A378" s="58"/>
      <c r="B378" s="58"/>
      <c r="C378" s="58"/>
      <c r="D378" s="58"/>
      <c r="E378" s="62"/>
      <c r="F378" s="58"/>
    </row>
    <row r="379" spans="1:8" ht="14.25" x14ac:dyDescent="0.45">
      <c r="A379" s="58"/>
      <c r="B379" s="58"/>
      <c r="C379" s="58"/>
      <c r="D379" s="58"/>
      <c r="E379" s="62"/>
      <c r="F379" s="58"/>
    </row>
    <row r="380" spans="1:8" ht="14.25" x14ac:dyDescent="0.45">
      <c r="A380" s="58"/>
      <c r="B380" s="58"/>
      <c r="C380" s="58"/>
      <c r="D380" s="58"/>
      <c r="E380" s="62"/>
      <c r="F380" s="58"/>
    </row>
    <row r="381" spans="1:8" ht="14.25" x14ac:dyDescent="0.45">
      <c r="A381" s="58"/>
      <c r="B381" s="58"/>
      <c r="C381" s="58"/>
      <c r="D381" s="58"/>
      <c r="E381" s="62"/>
      <c r="F381" s="58"/>
    </row>
    <row r="382" spans="1:8" ht="14.25" x14ac:dyDescent="0.45">
      <c r="A382" s="58"/>
      <c r="B382" s="58"/>
      <c r="C382" s="58"/>
      <c r="D382" s="58"/>
      <c r="E382" s="62"/>
      <c r="F382" s="58"/>
    </row>
    <row r="383" spans="1:8" ht="14.25" x14ac:dyDescent="0.45">
      <c r="A383" s="58"/>
      <c r="B383" s="58"/>
      <c r="C383" s="58"/>
      <c r="D383" s="58"/>
      <c r="E383" s="62"/>
      <c r="F383" s="58"/>
    </row>
    <row r="384" spans="1:8" ht="14.25" x14ac:dyDescent="0.45">
      <c r="A384" s="58"/>
      <c r="B384" s="58"/>
      <c r="C384" s="58"/>
      <c r="D384" s="58"/>
      <c r="E384" s="62"/>
      <c r="F384" s="58"/>
    </row>
    <row r="385" spans="1:8" ht="14.25" x14ac:dyDescent="0.45">
      <c r="A385" s="58"/>
      <c r="B385" s="58"/>
      <c r="C385" s="58"/>
      <c r="D385" s="58"/>
      <c r="E385" s="62"/>
      <c r="F385" s="58"/>
    </row>
    <row r="386" spans="1:8" ht="14.25" x14ac:dyDescent="0.45">
      <c r="A386" s="58"/>
      <c r="B386" s="58"/>
      <c r="C386" s="58"/>
      <c r="D386" s="58"/>
      <c r="E386" s="62"/>
      <c r="F386" s="58"/>
    </row>
    <row r="387" spans="1:8" ht="14.25" x14ac:dyDescent="0.45">
      <c r="A387" s="58"/>
      <c r="B387" s="58"/>
      <c r="C387" s="58"/>
      <c r="D387" s="58"/>
      <c r="E387" s="62"/>
      <c r="F387" s="58"/>
    </row>
    <row r="388" spans="1:8" ht="14.25" x14ac:dyDescent="0.45">
      <c r="A388" s="58"/>
      <c r="B388" s="58"/>
      <c r="C388" s="58"/>
      <c r="D388" s="58"/>
      <c r="E388" s="62"/>
      <c r="F388" s="58"/>
    </row>
    <row r="389" spans="1:8" ht="14.25" x14ac:dyDescent="0.45">
      <c r="A389" s="58"/>
      <c r="B389" s="58"/>
      <c r="C389" s="58"/>
      <c r="D389" s="58"/>
      <c r="E389" s="62"/>
      <c r="F389" s="58"/>
    </row>
    <row r="390" spans="1:8" ht="14.25" x14ac:dyDescent="0.45">
      <c r="A390" s="58"/>
      <c r="B390" s="58"/>
      <c r="C390" s="58"/>
      <c r="D390" s="58"/>
      <c r="E390" s="62"/>
      <c r="F390" s="58"/>
    </row>
    <row r="391" spans="1:8" ht="14.25" x14ac:dyDescent="0.45">
      <c r="A391" s="58"/>
      <c r="B391" s="58"/>
      <c r="C391" s="58"/>
      <c r="D391" s="58"/>
      <c r="E391" s="62"/>
      <c r="F391" s="58"/>
      <c r="H391" s="58"/>
    </row>
    <row r="392" spans="1:8" ht="14.25" x14ac:dyDescent="0.45">
      <c r="A392" s="58"/>
      <c r="B392" s="58"/>
      <c r="C392" s="58"/>
      <c r="D392" s="58"/>
      <c r="E392" s="62"/>
      <c r="F392" s="58"/>
    </row>
    <row r="393" spans="1:8" ht="14.25" x14ac:dyDescent="0.45">
      <c r="A393" s="58"/>
      <c r="B393" s="58"/>
      <c r="C393" s="58"/>
      <c r="D393" s="58"/>
      <c r="E393" s="62"/>
      <c r="F393" s="58"/>
    </row>
    <row r="394" spans="1:8" ht="14.25" x14ac:dyDescent="0.45">
      <c r="A394" s="58"/>
      <c r="B394" s="58"/>
      <c r="C394" s="58"/>
      <c r="D394" s="58"/>
      <c r="E394" s="62"/>
      <c r="F394" s="58"/>
    </row>
    <row r="395" spans="1:8" ht="14.25" x14ac:dyDescent="0.45">
      <c r="A395" s="58"/>
      <c r="C395" s="58"/>
      <c r="D395" s="58"/>
      <c r="E395" s="62"/>
      <c r="F395" s="58"/>
    </row>
    <row r="396" spans="1:8" ht="14.25" x14ac:dyDescent="0.45">
      <c r="A396" s="58"/>
      <c r="B396" s="58"/>
      <c r="C396" s="58"/>
      <c r="D396" s="58"/>
      <c r="E396" s="62"/>
      <c r="F396" s="58"/>
    </row>
    <row r="397" spans="1:8" ht="14.25" x14ac:dyDescent="0.45">
      <c r="A397" s="58"/>
      <c r="B397" s="58"/>
      <c r="C397" s="58"/>
      <c r="D397" s="58"/>
      <c r="E397" s="62"/>
      <c r="F397" s="58"/>
    </row>
    <row r="398" spans="1:8" ht="14.25" x14ac:dyDescent="0.45">
      <c r="B398" s="58"/>
      <c r="C398" s="58"/>
      <c r="D398" s="58"/>
      <c r="E398" s="62"/>
      <c r="F398" s="58"/>
    </row>
    <row r="399" spans="1:8" ht="14.25" x14ac:dyDescent="0.45">
      <c r="A399" s="58"/>
      <c r="B399" s="58"/>
      <c r="C399" s="58"/>
      <c r="D399" s="58"/>
      <c r="E399" s="62"/>
      <c r="F399" s="58"/>
    </row>
  </sheetData>
  <autoFilter ref="A2:T398" xr:uid="{00000000-0009-0000-0000-000002000000}"/>
  <mergeCells count="2">
    <mergeCell ref="J1:O1"/>
    <mergeCell ref="P1: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
  <sheetViews>
    <sheetView zoomScaleNormal="100" workbookViewId="0"/>
  </sheetViews>
  <sheetFormatPr defaultRowHeight="15" x14ac:dyDescent="0.25"/>
  <cols>
    <col min="1" max="1" width="29" customWidth="1"/>
    <col min="2" max="2" width="166" customWidth="1"/>
  </cols>
  <sheetData>
    <row r="1" spans="1:5" s="60" customFormat="1" ht="81.75" customHeight="1" x14ac:dyDescent="0.25"/>
    <row r="2" spans="1:5" s="60" customFormat="1" ht="30.75" customHeight="1" x14ac:dyDescent="0.25">
      <c r="A2" s="83" t="s">
        <v>2420</v>
      </c>
      <c r="E2" s="66"/>
    </row>
    <row r="3" spans="1:5" s="60" customFormat="1" ht="36" customHeight="1" x14ac:dyDescent="0.25">
      <c r="A3" s="67" t="s">
        <v>2421</v>
      </c>
      <c r="B3" s="68" t="s">
        <v>3019</v>
      </c>
      <c r="C3" s="69"/>
      <c r="D3" s="70"/>
    </row>
    <row r="4" spans="1:5" s="60" customFormat="1" ht="18.75" customHeight="1" x14ac:dyDescent="0.25">
      <c r="A4" s="71" t="s">
        <v>2422</v>
      </c>
      <c r="B4" s="82" t="s">
        <v>2423</v>
      </c>
      <c r="C4" s="69"/>
      <c r="D4" s="70"/>
    </row>
    <row r="5" spans="1:5" s="74" customFormat="1" ht="54.75" customHeight="1" x14ac:dyDescent="0.25">
      <c r="A5" s="72" t="s">
        <v>2427</v>
      </c>
      <c r="B5" s="73" t="s">
        <v>2428</v>
      </c>
    </row>
    <row r="6" spans="1:5" s="74" customFormat="1" ht="201.75" customHeight="1" x14ac:dyDescent="0.25">
      <c r="A6" s="72" t="s">
        <v>2426</v>
      </c>
      <c r="B6" s="73" t="s">
        <v>2537</v>
      </c>
    </row>
    <row r="7" spans="1:5" s="60" customFormat="1" ht="69" customHeight="1" x14ac:dyDescent="0.25">
      <c r="A7" s="71" t="s">
        <v>2424</v>
      </c>
      <c r="B7" s="73" t="s">
        <v>2430</v>
      </c>
    </row>
  </sheetData>
  <hyperlinks>
    <hyperlink ref="A2" location="'Godkända ansökningar'!A1" display="Godkända etikprövningsansökningar" xr:uid="{00000000-0004-0000-0300-000000000000}"/>
    <hyperlink ref="B4" r:id="rId1" xr:uid="{00000000-0004-0000-0300-000001000000}"/>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EPM info från ansökningar</vt:lpstr>
      <vt:lpstr>EPM diarie</vt:lpstr>
      <vt:lpstr>Godkända ansökningar</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Strandgren</dc:creator>
  <cp:lastModifiedBy>Tobias Rudholm Feldreich (HDa)</cp:lastModifiedBy>
  <dcterms:created xsi:type="dcterms:W3CDTF">2020-07-17T10:59:48Z</dcterms:created>
  <dcterms:modified xsi:type="dcterms:W3CDTF">2020-12-14T08:21:39Z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4543011c-62d6-41c2-a09f-845171e79487</vt:lpwstr>
  </property>
</Properties>
</file>